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/>
  </bookViews>
  <sheets>
    <sheet name="Carátula" sheetId="20" r:id="rId1"/>
    <sheet name="Índice" sheetId="21" r:id="rId2"/>
    <sheet name="Sur" sheetId="31" r:id="rId3"/>
    <sheet name="Arequipa" sheetId="8" r:id="rId4"/>
    <sheet name="Cusco" sheetId="24" r:id="rId5"/>
    <sheet name="Madre de Dios" sheetId="25" r:id="rId6"/>
    <sheet name="Moquegua" sheetId="26" r:id="rId7"/>
    <sheet name="Puno" sheetId="36" r:id="rId8"/>
    <sheet name="Tacna" sheetId="37" r:id="rId9"/>
  </sheets>
  <calcPr calcId="145621"/>
</workbook>
</file>

<file path=xl/calcChain.xml><?xml version="1.0" encoding="utf-8"?>
<calcChain xmlns="http://schemas.openxmlformats.org/spreadsheetml/2006/main">
  <c r="T44" i="31" l="1"/>
  <c r="U44" i="31"/>
  <c r="W44" i="31" s="1"/>
  <c r="V44" i="31"/>
  <c r="T43" i="31"/>
  <c r="N96" i="31"/>
  <c r="N95" i="31"/>
  <c r="N94" i="31"/>
  <c r="N93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N7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I38" i="31" l="1"/>
  <c r="I41" i="31"/>
  <c r="I43" i="31"/>
  <c r="I40" i="31"/>
  <c r="I39" i="31"/>
  <c r="I42" i="31"/>
  <c r="H42" i="31"/>
  <c r="H39" i="31"/>
  <c r="H40" i="31"/>
  <c r="H43" i="31"/>
  <c r="H41" i="31"/>
  <c r="H38" i="31"/>
  <c r="L86" i="36"/>
  <c r="L85" i="36" s="1"/>
  <c r="M86" i="36"/>
  <c r="M85" i="36" s="1"/>
  <c r="M85" i="26"/>
  <c r="O85" i="26" s="1"/>
  <c r="L85" i="26"/>
  <c r="F85" i="26"/>
  <c r="H85" i="26" s="1"/>
  <c r="E85" i="26"/>
  <c r="O95" i="31"/>
  <c r="H95" i="31"/>
  <c r="O94" i="31"/>
  <c r="H94" i="31"/>
  <c r="O93" i="31"/>
  <c r="H93" i="31"/>
  <c r="O92" i="31"/>
  <c r="H92" i="31"/>
  <c r="O91" i="31"/>
  <c r="H91" i="31"/>
  <c r="O90" i="31"/>
  <c r="H90" i="31"/>
  <c r="O89" i="31"/>
  <c r="H89" i="31"/>
  <c r="O88" i="31"/>
  <c r="H88" i="31"/>
  <c r="O87" i="31"/>
  <c r="H87" i="31"/>
  <c r="O86" i="31"/>
  <c r="H86" i="31"/>
  <c r="O85" i="31"/>
  <c r="H85" i="31"/>
  <c r="O84" i="31"/>
  <c r="H84" i="31"/>
  <c r="O83" i="31"/>
  <c r="H83" i="31"/>
  <c r="O82" i="31"/>
  <c r="H82" i="31"/>
  <c r="O81" i="31"/>
  <c r="H81" i="31"/>
  <c r="O80" i="31"/>
  <c r="H80" i="31"/>
  <c r="O79" i="31"/>
  <c r="H79" i="31"/>
  <c r="O78" i="31"/>
  <c r="H78" i="31"/>
  <c r="O77" i="31"/>
  <c r="H77" i="31"/>
  <c r="O76" i="31"/>
  <c r="H76" i="31"/>
  <c r="G85" i="26" l="1"/>
  <c r="N85" i="26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O84" i="37" l="1"/>
  <c r="H84" i="37"/>
  <c r="O83" i="37"/>
  <c r="H83" i="37"/>
  <c r="O82" i="37"/>
  <c r="H82" i="37"/>
  <c r="O81" i="37"/>
  <c r="H81" i="37"/>
  <c r="O80" i="37"/>
  <c r="H80" i="37"/>
  <c r="O79" i="37"/>
  <c r="H79" i="37"/>
  <c r="O78" i="37"/>
  <c r="H78" i="37"/>
  <c r="O77" i="37"/>
  <c r="H77" i="37"/>
  <c r="O76" i="37"/>
  <c r="H76" i="37"/>
  <c r="O75" i="37"/>
  <c r="H75" i="37"/>
  <c r="O74" i="37"/>
  <c r="H74" i="37"/>
  <c r="O73" i="37"/>
  <c r="H73" i="37"/>
  <c r="O72" i="37"/>
  <c r="H72" i="37"/>
  <c r="O71" i="37"/>
  <c r="H71" i="37"/>
  <c r="O70" i="37"/>
  <c r="H70" i="37"/>
  <c r="O69" i="37"/>
  <c r="H69" i="37"/>
  <c r="O68" i="37"/>
  <c r="H68" i="37"/>
  <c r="O84" i="36"/>
  <c r="H84" i="36"/>
  <c r="O83" i="36"/>
  <c r="H83" i="36"/>
  <c r="O82" i="36"/>
  <c r="H82" i="36"/>
  <c r="O81" i="36"/>
  <c r="H81" i="36"/>
  <c r="O80" i="36"/>
  <c r="H80" i="36"/>
  <c r="O79" i="36"/>
  <c r="H79" i="36"/>
  <c r="O78" i="36"/>
  <c r="H78" i="36"/>
  <c r="O77" i="36"/>
  <c r="H77" i="36"/>
  <c r="O76" i="36"/>
  <c r="H76" i="36"/>
  <c r="O75" i="36"/>
  <c r="H75" i="36"/>
  <c r="O74" i="36"/>
  <c r="H74" i="36"/>
  <c r="O73" i="36"/>
  <c r="H73" i="36"/>
  <c r="O72" i="36"/>
  <c r="H72" i="36"/>
  <c r="O71" i="36"/>
  <c r="H71" i="36"/>
  <c r="O70" i="36"/>
  <c r="H70" i="36"/>
  <c r="O69" i="36"/>
  <c r="H69" i="36"/>
  <c r="O68" i="36"/>
  <c r="H68" i="36"/>
  <c r="O84" i="26"/>
  <c r="H84" i="26"/>
  <c r="O83" i="26"/>
  <c r="H83" i="26"/>
  <c r="O82" i="26"/>
  <c r="H82" i="26"/>
  <c r="O81" i="26"/>
  <c r="H81" i="26"/>
  <c r="O80" i="26"/>
  <c r="H80" i="26"/>
  <c r="O79" i="26"/>
  <c r="H79" i="26"/>
  <c r="O78" i="26"/>
  <c r="H78" i="26"/>
  <c r="O77" i="26"/>
  <c r="H77" i="26"/>
  <c r="O76" i="26"/>
  <c r="H76" i="26"/>
  <c r="O75" i="26"/>
  <c r="H75" i="26"/>
  <c r="O74" i="26"/>
  <c r="H74" i="26"/>
  <c r="O73" i="26"/>
  <c r="H73" i="26"/>
  <c r="O72" i="26"/>
  <c r="H72" i="26"/>
  <c r="O71" i="26"/>
  <c r="H71" i="26"/>
  <c r="O70" i="26"/>
  <c r="H70" i="26"/>
  <c r="O69" i="26"/>
  <c r="H69" i="26"/>
  <c r="O68" i="26"/>
  <c r="H68" i="26"/>
  <c r="O84" i="25"/>
  <c r="H84" i="25"/>
  <c r="O83" i="25"/>
  <c r="H83" i="25"/>
  <c r="O82" i="25"/>
  <c r="H82" i="25"/>
  <c r="O81" i="25"/>
  <c r="H81" i="25"/>
  <c r="O80" i="25"/>
  <c r="H80" i="25"/>
  <c r="O79" i="25"/>
  <c r="H79" i="25"/>
  <c r="O78" i="25"/>
  <c r="H78" i="25"/>
  <c r="O77" i="25"/>
  <c r="H77" i="25"/>
  <c r="O76" i="25"/>
  <c r="H76" i="25"/>
  <c r="O75" i="25"/>
  <c r="H75" i="25"/>
  <c r="O74" i="25"/>
  <c r="H74" i="25"/>
  <c r="O73" i="25"/>
  <c r="H73" i="25"/>
  <c r="O72" i="25"/>
  <c r="H72" i="25"/>
  <c r="O71" i="25"/>
  <c r="H71" i="25"/>
  <c r="O70" i="25"/>
  <c r="H70" i="25"/>
  <c r="O69" i="25"/>
  <c r="H69" i="25"/>
  <c r="O68" i="25"/>
  <c r="H68" i="25"/>
  <c r="O84" i="24"/>
  <c r="H84" i="24"/>
  <c r="O83" i="24"/>
  <c r="H83" i="24"/>
  <c r="O82" i="24"/>
  <c r="H82" i="24"/>
  <c r="O81" i="24"/>
  <c r="H81" i="24"/>
  <c r="O80" i="24"/>
  <c r="H80" i="24"/>
  <c r="O79" i="24"/>
  <c r="H79" i="24"/>
  <c r="O78" i="24"/>
  <c r="H78" i="24"/>
  <c r="O77" i="24"/>
  <c r="H77" i="24"/>
  <c r="O76" i="24"/>
  <c r="H76" i="24"/>
  <c r="O75" i="24"/>
  <c r="H75" i="24"/>
  <c r="O74" i="24"/>
  <c r="H74" i="24"/>
  <c r="O73" i="24"/>
  <c r="H73" i="24"/>
  <c r="O72" i="24"/>
  <c r="H72" i="24"/>
  <c r="O71" i="24"/>
  <c r="H71" i="24"/>
  <c r="O70" i="24"/>
  <c r="H70" i="24"/>
  <c r="O69" i="24"/>
  <c r="H69" i="24"/>
  <c r="O68" i="24"/>
  <c r="H68" i="24"/>
  <c r="O56" i="37"/>
  <c r="H56" i="37"/>
  <c r="O55" i="37"/>
  <c r="H55" i="37"/>
  <c r="O54" i="37"/>
  <c r="H54" i="37"/>
  <c r="O53" i="37"/>
  <c r="H53" i="37"/>
  <c r="O52" i="37"/>
  <c r="H52" i="37"/>
  <c r="O51" i="37"/>
  <c r="H51" i="37"/>
  <c r="O50" i="37"/>
  <c r="H50" i="37"/>
  <c r="O49" i="37"/>
  <c r="H49" i="37"/>
  <c r="O48" i="37"/>
  <c r="H48" i="37"/>
  <c r="O47" i="37"/>
  <c r="H47" i="37"/>
  <c r="O46" i="37"/>
  <c r="H46" i="37"/>
  <c r="O45" i="37"/>
  <c r="H45" i="37"/>
  <c r="O44" i="37"/>
  <c r="H44" i="37"/>
  <c r="O43" i="37"/>
  <c r="H43" i="37"/>
  <c r="O42" i="37"/>
  <c r="H42" i="37"/>
  <c r="O41" i="37"/>
  <c r="H41" i="37"/>
  <c r="O40" i="37"/>
  <c r="H40" i="37"/>
  <c r="O39" i="37"/>
  <c r="H39" i="37"/>
  <c r="O38" i="37"/>
  <c r="H38" i="37"/>
  <c r="O37" i="37"/>
  <c r="H37" i="37"/>
  <c r="O56" i="36"/>
  <c r="H56" i="36"/>
  <c r="O55" i="36"/>
  <c r="H55" i="36"/>
  <c r="O54" i="36"/>
  <c r="H54" i="36"/>
  <c r="O53" i="36"/>
  <c r="H53" i="36"/>
  <c r="O52" i="36"/>
  <c r="H52" i="36"/>
  <c r="O51" i="36"/>
  <c r="H51" i="36"/>
  <c r="O50" i="36"/>
  <c r="H50" i="36"/>
  <c r="O49" i="36"/>
  <c r="H49" i="36"/>
  <c r="O48" i="36"/>
  <c r="H48" i="36"/>
  <c r="O47" i="36"/>
  <c r="H47" i="36"/>
  <c r="O46" i="36"/>
  <c r="H46" i="36"/>
  <c r="O45" i="36"/>
  <c r="H45" i="36"/>
  <c r="O44" i="36"/>
  <c r="H44" i="36"/>
  <c r="O43" i="36"/>
  <c r="H43" i="36"/>
  <c r="O42" i="36"/>
  <c r="H42" i="36"/>
  <c r="O41" i="36"/>
  <c r="H41" i="36"/>
  <c r="O40" i="36"/>
  <c r="H40" i="36"/>
  <c r="O39" i="36"/>
  <c r="H39" i="36"/>
  <c r="O38" i="36"/>
  <c r="H38" i="36"/>
  <c r="O37" i="36"/>
  <c r="H37" i="36"/>
  <c r="O56" i="26"/>
  <c r="H56" i="26"/>
  <c r="O55" i="26"/>
  <c r="H55" i="26"/>
  <c r="O54" i="26"/>
  <c r="H54" i="26"/>
  <c r="O53" i="26"/>
  <c r="H53" i="26"/>
  <c r="O52" i="26"/>
  <c r="H52" i="26"/>
  <c r="O51" i="26"/>
  <c r="H51" i="26"/>
  <c r="O50" i="26"/>
  <c r="H50" i="26"/>
  <c r="O49" i="26"/>
  <c r="H49" i="26"/>
  <c r="O48" i="26"/>
  <c r="H48" i="26"/>
  <c r="O47" i="26"/>
  <c r="H47" i="26"/>
  <c r="O46" i="26"/>
  <c r="H46" i="26"/>
  <c r="O45" i="26"/>
  <c r="H45" i="26"/>
  <c r="O44" i="26"/>
  <c r="H44" i="26"/>
  <c r="O43" i="26"/>
  <c r="H43" i="26"/>
  <c r="O42" i="26"/>
  <c r="H42" i="26"/>
  <c r="O41" i="26"/>
  <c r="H41" i="26"/>
  <c r="O40" i="26"/>
  <c r="H40" i="26"/>
  <c r="O39" i="26"/>
  <c r="H39" i="26"/>
  <c r="O38" i="26"/>
  <c r="H38" i="26"/>
  <c r="O37" i="26"/>
  <c r="H37" i="26"/>
  <c r="O56" i="25"/>
  <c r="H56" i="25"/>
  <c r="O55" i="25"/>
  <c r="H55" i="25"/>
  <c r="O54" i="25"/>
  <c r="H54" i="25"/>
  <c r="O53" i="25"/>
  <c r="H53" i="25"/>
  <c r="O52" i="25"/>
  <c r="H52" i="25"/>
  <c r="O51" i="25"/>
  <c r="H51" i="25"/>
  <c r="O50" i="25"/>
  <c r="H50" i="25"/>
  <c r="O49" i="25"/>
  <c r="H49" i="25"/>
  <c r="O48" i="25"/>
  <c r="H48" i="25"/>
  <c r="O47" i="25"/>
  <c r="H47" i="25"/>
  <c r="O46" i="25"/>
  <c r="H46" i="25"/>
  <c r="O45" i="25"/>
  <c r="H45" i="25"/>
  <c r="O44" i="25"/>
  <c r="H44" i="25"/>
  <c r="O43" i="25"/>
  <c r="H43" i="25"/>
  <c r="O42" i="25"/>
  <c r="H42" i="25"/>
  <c r="O41" i="25"/>
  <c r="H41" i="25"/>
  <c r="O40" i="25"/>
  <c r="H40" i="25"/>
  <c r="O39" i="25"/>
  <c r="H39" i="25"/>
  <c r="O38" i="25"/>
  <c r="H38" i="25"/>
  <c r="O37" i="25"/>
  <c r="H37" i="25"/>
  <c r="O56" i="24"/>
  <c r="H56" i="24"/>
  <c r="O55" i="24"/>
  <c r="H55" i="24"/>
  <c r="O54" i="24"/>
  <c r="H54" i="24"/>
  <c r="O53" i="24"/>
  <c r="H53" i="24"/>
  <c r="O52" i="24"/>
  <c r="H52" i="24"/>
  <c r="O51" i="24"/>
  <c r="H51" i="24"/>
  <c r="O50" i="24"/>
  <c r="H50" i="24"/>
  <c r="O49" i="24"/>
  <c r="H49" i="24"/>
  <c r="O48" i="24"/>
  <c r="H48" i="24"/>
  <c r="O47" i="24"/>
  <c r="H47" i="24"/>
  <c r="O46" i="24"/>
  <c r="H46" i="24"/>
  <c r="O45" i="24"/>
  <c r="H45" i="24"/>
  <c r="O44" i="24"/>
  <c r="H44" i="24"/>
  <c r="O43" i="24"/>
  <c r="H43" i="24"/>
  <c r="O42" i="24"/>
  <c r="H42" i="24"/>
  <c r="O41" i="24"/>
  <c r="H41" i="24"/>
  <c r="O40" i="24"/>
  <c r="H40" i="24"/>
  <c r="O39" i="24"/>
  <c r="H39" i="24"/>
  <c r="O38" i="24"/>
  <c r="H38" i="24"/>
  <c r="O37" i="24"/>
  <c r="H37" i="24"/>
  <c r="V56" i="31" l="1"/>
  <c r="V57" i="31"/>
  <c r="V58" i="31"/>
  <c r="V59" i="31"/>
  <c r="V60" i="31"/>
  <c r="V61" i="31"/>
  <c r="V62" i="31"/>
  <c r="V63" i="31"/>
  <c r="V55" i="31"/>
  <c r="U63" i="31"/>
  <c r="U56" i="31"/>
  <c r="U57" i="31"/>
  <c r="U58" i="31"/>
  <c r="U59" i="31"/>
  <c r="U60" i="31"/>
  <c r="U61" i="31"/>
  <c r="U62" i="31"/>
  <c r="U55" i="31"/>
  <c r="T40" i="31"/>
  <c r="T41" i="31"/>
  <c r="T42" i="31"/>
  <c r="V42" i="31"/>
  <c r="L40" i="31"/>
  <c r="L86" i="37"/>
  <c r="M57" i="24"/>
  <c r="L57" i="24"/>
  <c r="F57" i="24"/>
  <c r="G57" i="24" s="1"/>
  <c r="E57" i="24"/>
  <c r="H57" i="24" s="1"/>
  <c r="E57" i="8"/>
  <c r="E86" i="8" s="1"/>
  <c r="E85" i="8" s="1"/>
  <c r="F86" i="25"/>
  <c r="F96" i="31"/>
  <c r="E96" i="31"/>
  <c r="M96" i="31"/>
  <c r="L96" i="31"/>
  <c r="M57" i="37"/>
  <c r="L57" i="37"/>
  <c r="F57" i="37"/>
  <c r="E57" i="37"/>
  <c r="H57" i="37" s="1"/>
  <c r="M57" i="36"/>
  <c r="N57" i="36" s="1"/>
  <c r="L57" i="36"/>
  <c r="O57" i="36" s="1"/>
  <c r="F57" i="36"/>
  <c r="E57" i="36"/>
  <c r="M57" i="26"/>
  <c r="M86" i="26" s="1"/>
  <c r="L57" i="26"/>
  <c r="O57" i="26" s="1"/>
  <c r="F57" i="26"/>
  <c r="F86" i="26" s="1"/>
  <c r="E57" i="26"/>
  <c r="H57" i="26" s="1"/>
  <c r="M57" i="25"/>
  <c r="M86" i="25" s="1"/>
  <c r="L57" i="25"/>
  <c r="L86" i="25" s="1"/>
  <c r="F57" i="25"/>
  <c r="E57" i="25"/>
  <c r="E86" i="25" s="1"/>
  <c r="M57" i="8"/>
  <c r="N52" i="8" s="1"/>
  <c r="L57" i="8"/>
  <c r="L86" i="8" s="1"/>
  <c r="L85" i="8" s="1"/>
  <c r="F57" i="8"/>
  <c r="F86" i="8" s="1"/>
  <c r="F85" i="8" s="1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N55" i="8"/>
  <c r="N53" i="8"/>
  <c r="N50" i="8"/>
  <c r="N48" i="8"/>
  <c r="N46" i="8"/>
  <c r="N44" i="8"/>
  <c r="N42" i="8"/>
  <c r="N40" i="8"/>
  <c r="N83" i="26" l="1"/>
  <c r="N79" i="26"/>
  <c r="N75" i="26"/>
  <c r="N71" i="26"/>
  <c r="N84" i="26"/>
  <c r="N80" i="26"/>
  <c r="N72" i="26"/>
  <c r="N81" i="26"/>
  <c r="N77" i="26"/>
  <c r="N73" i="26"/>
  <c r="N69" i="26"/>
  <c r="N82" i="26"/>
  <c r="N78" i="26"/>
  <c r="N74" i="26"/>
  <c r="N70" i="26"/>
  <c r="N76" i="26"/>
  <c r="N68" i="26"/>
  <c r="G86" i="26"/>
  <c r="G82" i="26"/>
  <c r="G84" i="26"/>
  <c r="G83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N83" i="25"/>
  <c r="N79" i="25"/>
  <c r="N75" i="25"/>
  <c r="N71" i="25"/>
  <c r="N84" i="25"/>
  <c r="N80" i="25"/>
  <c r="N76" i="25"/>
  <c r="N72" i="25"/>
  <c r="N81" i="25"/>
  <c r="N77" i="25"/>
  <c r="N73" i="25"/>
  <c r="N69" i="25"/>
  <c r="N82" i="25"/>
  <c r="N78" i="25"/>
  <c r="N74" i="25"/>
  <c r="N70" i="25"/>
  <c r="N68" i="25"/>
  <c r="F85" i="25"/>
  <c r="G85" i="25" s="1"/>
  <c r="G79" i="25"/>
  <c r="G84" i="25"/>
  <c r="G83" i="25"/>
  <c r="G82" i="25"/>
  <c r="G81" i="25"/>
  <c r="G80" i="25"/>
  <c r="G78" i="25"/>
  <c r="G77" i="25"/>
  <c r="G76" i="25"/>
  <c r="G75" i="25"/>
  <c r="G74" i="25"/>
  <c r="G73" i="25"/>
  <c r="G72" i="25"/>
  <c r="G71" i="25"/>
  <c r="G70" i="25"/>
  <c r="G69" i="25"/>
  <c r="G68" i="25"/>
  <c r="F86" i="24"/>
  <c r="G86" i="24" s="1"/>
  <c r="N39" i="8"/>
  <c r="N43" i="8"/>
  <c r="N47" i="8"/>
  <c r="N51" i="8"/>
  <c r="N41" i="8"/>
  <c r="N45" i="8"/>
  <c r="N49" i="8"/>
  <c r="N54" i="8"/>
  <c r="N56" i="8"/>
  <c r="N47" i="24"/>
  <c r="N56" i="24"/>
  <c r="N55" i="24"/>
  <c r="N54" i="24"/>
  <c r="N53" i="24"/>
  <c r="N52" i="24"/>
  <c r="N51" i="24"/>
  <c r="N50" i="24"/>
  <c r="N49" i="24"/>
  <c r="N48" i="24"/>
  <c r="N46" i="24"/>
  <c r="N45" i="24"/>
  <c r="N44" i="24"/>
  <c r="N43" i="24"/>
  <c r="N42" i="24"/>
  <c r="N41" i="24"/>
  <c r="N40" i="24"/>
  <c r="N39" i="24"/>
  <c r="N38" i="24"/>
  <c r="N37" i="24"/>
  <c r="M86" i="24"/>
  <c r="G55" i="24"/>
  <c r="G52" i="24"/>
  <c r="G50" i="24"/>
  <c r="G48" i="24"/>
  <c r="G46" i="24"/>
  <c r="G44" i="24"/>
  <c r="G41" i="24"/>
  <c r="G39" i="24"/>
  <c r="G37" i="24"/>
  <c r="G56" i="24"/>
  <c r="G54" i="24"/>
  <c r="G53" i="24"/>
  <c r="G51" i="24"/>
  <c r="G49" i="24"/>
  <c r="G47" i="24"/>
  <c r="G45" i="24"/>
  <c r="G43" i="24"/>
  <c r="G42" i="24"/>
  <c r="G40" i="24"/>
  <c r="G38" i="24"/>
  <c r="N57" i="24"/>
  <c r="E86" i="24"/>
  <c r="E85" i="24" s="1"/>
  <c r="O57" i="24"/>
  <c r="L86" i="24"/>
  <c r="N86" i="25"/>
  <c r="M85" i="25"/>
  <c r="N85" i="25" s="1"/>
  <c r="H86" i="25"/>
  <c r="E85" i="25"/>
  <c r="H85" i="25" s="1"/>
  <c r="O86" i="25"/>
  <c r="H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86" i="25"/>
  <c r="L85" i="25"/>
  <c r="O57" i="25"/>
  <c r="N56" i="25"/>
  <c r="N55" i="25"/>
  <c r="N54" i="25"/>
  <c r="N53" i="25"/>
  <c r="N52" i="25"/>
  <c r="N50" i="25"/>
  <c r="N49" i="25"/>
  <c r="N48" i="25"/>
  <c r="N46" i="25"/>
  <c r="N44" i="25"/>
  <c r="N42" i="25"/>
  <c r="N51" i="25"/>
  <c r="N47" i="25"/>
  <c r="N45" i="25"/>
  <c r="N43" i="25"/>
  <c r="N41" i="25"/>
  <c r="N40" i="25"/>
  <c r="N39" i="25"/>
  <c r="N38" i="25"/>
  <c r="N37" i="25"/>
  <c r="N86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N57" i="26"/>
  <c r="L86" i="26"/>
  <c r="G57" i="26"/>
  <c r="E86" i="26"/>
  <c r="H86" i="26" s="1"/>
  <c r="N56" i="26"/>
  <c r="N55" i="26"/>
  <c r="N54" i="26"/>
  <c r="N53" i="26"/>
  <c r="N52" i="26"/>
  <c r="N51" i="26"/>
  <c r="N50" i="26"/>
  <c r="N49" i="26"/>
  <c r="N48" i="26"/>
  <c r="N47" i="26"/>
  <c r="N45" i="26"/>
  <c r="N44" i="26"/>
  <c r="N43" i="26"/>
  <c r="N41" i="26"/>
  <c r="N39" i="26"/>
  <c r="N37" i="26"/>
  <c r="N46" i="26"/>
  <c r="N42" i="26"/>
  <c r="N40" i="26"/>
  <c r="N38" i="26"/>
  <c r="H57" i="36"/>
  <c r="N56" i="36"/>
  <c r="N55" i="36"/>
  <c r="N54" i="36"/>
  <c r="N53" i="36"/>
  <c r="N52" i="36"/>
  <c r="N51" i="36"/>
  <c r="N50" i="36"/>
  <c r="N49" i="36"/>
  <c r="N48" i="36"/>
  <c r="N47" i="36"/>
  <c r="N46" i="36"/>
  <c r="N45" i="36"/>
  <c r="N44" i="36"/>
  <c r="N42" i="36"/>
  <c r="N41" i="36"/>
  <c r="N40" i="36"/>
  <c r="N39" i="36"/>
  <c r="N37" i="36"/>
  <c r="N43" i="36"/>
  <c r="N38" i="36"/>
  <c r="E86" i="36"/>
  <c r="E85" i="36" s="1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F86" i="36"/>
  <c r="G57" i="36"/>
  <c r="N37" i="37"/>
  <c r="N56" i="37"/>
  <c r="N55" i="37"/>
  <c r="N54" i="37"/>
  <c r="N53" i="37"/>
  <c r="N52" i="37"/>
  <c r="N51" i="37"/>
  <c r="N50" i="37"/>
  <c r="N49" i="37"/>
  <c r="N48" i="37"/>
  <c r="N47" i="37"/>
  <c r="N46" i="37"/>
  <c r="N45" i="37"/>
  <c r="N44" i="37"/>
  <c r="N43" i="37"/>
  <c r="N42" i="37"/>
  <c r="N41" i="37"/>
  <c r="N40" i="37"/>
  <c r="N39" i="37"/>
  <c r="N38" i="37"/>
  <c r="E86" i="37"/>
  <c r="G56" i="37"/>
  <c r="G52" i="37"/>
  <c r="G49" i="37"/>
  <c r="G47" i="37"/>
  <c r="G44" i="37"/>
  <c r="G42" i="37"/>
  <c r="G40" i="37"/>
  <c r="G38" i="37"/>
  <c r="G55" i="37"/>
  <c r="G54" i="37"/>
  <c r="G53" i="37"/>
  <c r="G51" i="37"/>
  <c r="G50" i="37"/>
  <c r="G48" i="37"/>
  <c r="G46" i="37"/>
  <c r="G45" i="37"/>
  <c r="G43" i="37"/>
  <c r="G41" i="37"/>
  <c r="G39" i="37"/>
  <c r="G37" i="37"/>
  <c r="G57" i="37"/>
  <c r="L85" i="37"/>
  <c r="M86" i="37"/>
  <c r="N57" i="37"/>
  <c r="F86" i="37"/>
  <c r="O57" i="37"/>
  <c r="M86" i="8"/>
  <c r="M85" i="8" s="1"/>
  <c r="K40" i="31"/>
  <c r="U42" i="31"/>
  <c r="W42" i="31" s="1"/>
  <c r="H86" i="24"/>
  <c r="G86" i="36"/>
  <c r="F85" i="36"/>
  <c r="G57" i="25"/>
  <c r="N57" i="25"/>
  <c r="I27" i="37"/>
  <c r="V40" i="31" s="1"/>
  <c r="H27" i="37"/>
  <c r="L26" i="37"/>
  <c r="K26" i="37"/>
  <c r="L25" i="37"/>
  <c r="K25" i="37"/>
  <c r="L24" i="37"/>
  <c r="K24" i="37"/>
  <c r="L23" i="37"/>
  <c r="K23" i="37"/>
  <c r="L22" i="37"/>
  <c r="K22" i="37"/>
  <c r="J22" i="37"/>
  <c r="L21" i="37"/>
  <c r="K21" i="37"/>
  <c r="L20" i="37"/>
  <c r="K20" i="37"/>
  <c r="L19" i="37"/>
  <c r="K19" i="37"/>
  <c r="L18" i="37"/>
  <c r="K18" i="37"/>
  <c r="J18" i="37"/>
  <c r="L17" i="37"/>
  <c r="K17" i="37"/>
  <c r="L16" i="37"/>
  <c r="K16" i="37"/>
  <c r="L15" i="37"/>
  <c r="K15" i="37"/>
  <c r="L14" i="37"/>
  <c r="K14" i="37"/>
  <c r="L13" i="37"/>
  <c r="K13" i="37"/>
  <c r="L12" i="37"/>
  <c r="K12" i="37"/>
  <c r="B3" i="37"/>
  <c r="J2" i="37"/>
  <c r="B2" i="37"/>
  <c r="I27" i="36"/>
  <c r="H27" i="36"/>
  <c r="L26" i="36"/>
  <c r="K26" i="36"/>
  <c r="J26" i="36"/>
  <c r="L25" i="36"/>
  <c r="K25" i="36"/>
  <c r="L24" i="36"/>
  <c r="K24" i="36"/>
  <c r="L23" i="36"/>
  <c r="K23" i="36"/>
  <c r="L22" i="36"/>
  <c r="K22" i="36"/>
  <c r="J22" i="36"/>
  <c r="L21" i="36"/>
  <c r="K21" i="36"/>
  <c r="L20" i="36"/>
  <c r="K20" i="36"/>
  <c r="L19" i="36"/>
  <c r="K19" i="36"/>
  <c r="J19" i="36"/>
  <c r="L18" i="36"/>
  <c r="K18" i="36"/>
  <c r="J18" i="36"/>
  <c r="L17" i="36"/>
  <c r="K17" i="36"/>
  <c r="L16" i="36"/>
  <c r="K16" i="36"/>
  <c r="L15" i="36"/>
  <c r="K15" i="36"/>
  <c r="J15" i="36"/>
  <c r="L14" i="36"/>
  <c r="K14" i="36"/>
  <c r="J14" i="36"/>
  <c r="L13" i="36"/>
  <c r="K13" i="36"/>
  <c r="L12" i="36"/>
  <c r="K12" i="36"/>
  <c r="J12" i="36"/>
  <c r="B3" i="36"/>
  <c r="J2" i="36"/>
  <c r="B2" i="36"/>
  <c r="I27" i="24"/>
  <c r="V41" i="31" s="1"/>
  <c r="O86" i="37" l="1"/>
  <c r="N84" i="37"/>
  <c r="N83" i="37"/>
  <c r="N82" i="37"/>
  <c r="N81" i="37"/>
  <c r="N80" i="37"/>
  <c r="N79" i="37"/>
  <c r="N78" i="37"/>
  <c r="N77" i="37"/>
  <c r="N76" i="37"/>
  <c r="N75" i="37"/>
  <c r="N74" i="37"/>
  <c r="N73" i="37"/>
  <c r="N72" i="37"/>
  <c r="N71" i="37"/>
  <c r="N70" i="37"/>
  <c r="N69" i="37"/>
  <c r="N68" i="37"/>
  <c r="J14" i="37"/>
  <c r="G83" i="37"/>
  <c r="G72" i="37"/>
  <c r="G68" i="37"/>
  <c r="G84" i="37"/>
  <c r="G82" i="37"/>
  <c r="G81" i="37"/>
  <c r="G80" i="37"/>
  <c r="G79" i="37"/>
  <c r="G78" i="37"/>
  <c r="G77" i="37"/>
  <c r="G76" i="37"/>
  <c r="G75" i="37"/>
  <c r="G74" i="37"/>
  <c r="G73" i="37"/>
  <c r="G71" i="37"/>
  <c r="G70" i="37"/>
  <c r="G69" i="37"/>
  <c r="N83" i="36"/>
  <c r="N79" i="36"/>
  <c r="N75" i="36"/>
  <c r="N71" i="36"/>
  <c r="N78" i="36"/>
  <c r="N70" i="36"/>
  <c r="N84" i="36"/>
  <c r="N80" i="36"/>
  <c r="N76" i="36"/>
  <c r="N72" i="36"/>
  <c r="N68" i="36"/>
  <c r="N81" i="36"/>
  <c r="N77" i="36"/>
  <c r="N73" i="36"/>
  <c r="N69" i="36"/>
  <c r="N82" i="36"/>
  <c r="N74" i="36"/>
  <c r="G77" i="36"/>
  <c r="G84" i="36"/>
  <c r="G83" i="36"/>
  <c r="G82" i="36"/>
  <c r="G81" i="36"/>
  <c r="G80" i="36"/>
  <c r="G79" i="36"/>
  <c r="G78" i="36"/>
  <c r="G76" i="36"/>
  <c r="G75" i="36"/>
  <c r="G74" i="36"/>
  <c r="G73" i="36"/>
  <c r="G72" i="36"/>
  <c r="G71" i="36"/>
  <c r="G70" i="36"/>
  <c r="G69" i="36"/>
  <c r="G68" i="36"/>
  <c r="J23" i="36"/>
  <c r="N68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F85" i="24"/>
  <c r="G85" i="24" s="1"/>
  <c r="G83" i="24"/>
  <c r="G81" i="24"/>
  <c r="G79" i="24"/>
  <c r="G77" i="24"/>
  <c r="G75" i="24"/>
  <c r="G73" i="24"/>
  <c r="G71" i="24"/>
  <c r="G69" i="24"/>
  <c r="G84" i="24"/>
  <c r="G82" i="24"/>
  <c r="G80" i="24"/>
  <c r="G78" i="24"/>
  <c r="G76" i="24"/>
  <c r="G74" i="24"/>
  <c r="G72" i="24"/>
  <c r="G70" i="24"/>
  <c r="G68" i="24"/>
  <c r="O86" i="24"/>
  <c r="L85" i="24"/>
  <c r="N86" i="24"/>
  <c r="M85" i="24"/>
  <c r="N85" i="24" s="1"/>
  <c r="O85" i="25"/>
  <c r="O86" i="26"/>
  <c r="N86" i="36"/>
  <c r="J13" i="36"/>
  <c r="J17" i="36"/>
  <c r="J21" i="36"/>
  <c r="J25" i="36"/>
  <c r="J27" i="36"/>
  <c r="L27" i="36"/>
  <c r="J16" i="36"/>
  <c r="J20" i="36"/>
  <c r="J24" i="36"/>
  <c r="H86" i="36"/>
  <c r="O86" i="36"/>
  <c r="J17" i="37"/>
  <c r="F85" i="37"/>
  <c r="G85" i="37" s="1"/>
  <c r="G86" i="37"/>
  <c r="J12" i="37"/>
  <c r="J16" i="37"/>
  <c r="J20" i="37"/>
  <c r="J24" i="37"/>
  <c r="K27" i="37"/>
  <c r="C7" i="37" s="1"/>
  <c r="J26" i="37"/>
  <c r="J13" i="37"/>
  <c r="J21" i="37"/>
  <c r="J25" i="37"/>
  <c r="J27" i="37"/>
  <c r="J15" i="37"/>
  <c r="J19" i="37"/>
  <c r="J23" i="37"/>
  <c r="L27" i="37"/>
  <c r="U40" i="31"/>
  <c r="W40" i="31" s="1"/>
  <c r="N86" i="37"/>
  <c r="M85" i="37"/>
  <c r="N85" i="37" s="1"/>
  <c r="H86" i="37"/>
  <c r="E85" i="37"/>
  <c r="H85" i="37" s="1"/>
  <c r="H85" i="36"/>
  <c r="G85" i="36"/>
  <c r="K27" i="36"/>
  <c r="C7" i="36" s="1"/>
  <c r="H27" i="24"/>
  <c r="U41" i="31" s="1"/>
  <c r="W41" i="31" s="1"/>
  <c r="H85" i="24" l="1"/>
  <c r="O85" i="24"/>
  <c r="N85" i="36"/>
  <c r="O85" i="36"/>
  <c r="K41" i="31"/>
  <c r="O85" i="37"/>
  <c r="L41" i="31"/>
  <c r="M41" i="31" s="1"/>
  <c r="V38" i="31"/>
  <c r="U38" i="31"/>
  <c r="T39" i="31"/>
  <c r="G96" i="31" l="1"/>
  <c r="O96" i="31"/>
  <c r="H96" i="31"/>
  <c r="O57" i="8"/>
  <c r="O38" i="8"/>
  <c r="O37" i="8"/>
  <c r="L25" i="31" l="1"/>
  <c r="L20" i="31"/>
  <c r="L16" i="31"/>
  <c r="L20" i="25" l="1"/>
  <c r="L25" i="25"/>
  <c r="L16" i="25"/>
  <c r="L23" i="25"/>
  <c r="L13" i="25"/>
  <c r="L15" i="25"/>
  <c r="L17" i="25"/>
  <c r="L19" i="25"/>
  <c r="L21" i="25"/>
  <c r="L24" i="25"/>
  <c r="L26" i="25"/>
  <c r="L23" i="26"/>
  <c r="L25" i="26"/>
  <c r="N26" i="31"/>
  <c r="L15" i="31"/>
  <c r="L13" i="26"/>
  <c r="L15" i="26"/>
  <c r="L17" i="26"/>
  <c r="L19" i="26"/>
  <c r="L21" i="26"/>
  <c r="L13" i="24"/>
  <c r="L15" i="24"/>
  <c r="L17" i="24"/>
  <c r="L19" i="24"/>
  <c r="L21" i="24"/>
  <c r="L24" i="24"/>
  <c r="L26" i="24"/>
  <c r="L14" i="24"/>
  <c r="L16" i="24"/>
  <c r="L18" i="24"/>
  <c r="L20" i="24"/>
  <c r="L25" i="24"/>
  <c r="L14" i="25"/>
  <c r="L18" i="25"/>
  <c r="L24" i="26"/>
  <c r="I27" i="26"/>
  <c r="L14" i="26"/>
  <c r="L16" i="26"/>
  <c r="L18" i="26"/>
  <c r="L20" i="26"/>
  <c r="L26" i="26"/>
  <c r="L17" i="31"/>
  <c r="L19" i="31"/>
  <c r="L21" i="31"/>
  <c r="L24" i="31"/>
  <c r="L26" i="31"/>
  <c r="L23" i="24"/>
  <c r="L23" i="31"/>
  <c r="L14" i="31"/>
  <c r="L18" i="31"/>
  <c r="N16" i="31"/>
  <c r="L13" i="31"/>
  <c r="L12" i="25"/>
  <c r="I27" i="8"/>
  <c r="L12" i="26" l="1"/>
  <c r="N15" i="31"/>
  <c r="N20" i="31"/>
  <c r="N18" i="31"/>
  <c r="N19" i="31"/>
  <c r="N14" i="31"/>
  <c r="N17" i="31"/>
  <c r="N13" i="31"/>
  <c r="N24" i="31"/>
  <c r="N25" i="31"/>
  <c r="N21" i="31"/>
  <c r="N23" i="31"/>
  <c r="H27" i="8"/>
  <c r="H27" i="25"/>
  <c r="H27" i="26"/>
  <c r="L22" i="26"/>
  <c r="L22" i="31"/>
  <c r="I27" i="31"/>
  <c r="I66" i="31" s="1"/>
  <c r="I65" i="31" s="1"/>
  <c r="V64" i="31" s="1"/>
  <c r="L22" i="24"/>
  <c r="I27" i="25"/>
  <c r="L22" i="25"/>
  <c r="L12" i="24"/>
  <c r="L12" i="31"/>
  <c r="H27" i="31"/>
  <c r="H66" i="31" s="1"/>
  <c r="H65" i="31" s="1"/>
  <c r="J24" i="25" l="1"/>
  <c r="V43" i="31"/>
  <c r="U39" i="31"/>
  <c r="U43" i="31"/>
  <c r="V39" i="31"/>
  <c r="L27" i="26"/>
  <c r="L27" i="31"/>
  <c r="L27" i="25"/>
  <c r="L27" i="24"/>
  <c r="W43" i="31" l="1"/>
  <c r="J22" i="26"/>
  <c r="K26" i="26"/>
  <c r="K25" i="26"/>
  <c r="K24" i="26"/>
  <c r="K23" i="26"/>
  <c r="K22" i="26"/>
  <c r="K21" i="26"/>
  <c r="K20" i="26"/>
  <c r="K19" i="26"/>
  <c r="K18" i="26"/>
  <c r="J18" i="26"/>
  <c r="K17" i="26"/>
  <c r="K16" i="26"/>
  <c r="K15" i="26"/>
  <c r="K14" i="26"/>
  <c r="K13" i="26"/>
  <c r="K12" i="26"/>
  <c r="K26" i="25"/>
  <c r="J26" i="25"/>
  <c r="K25" i="25"/>
  <c r="K24" i="25"/>
  <c r="K23" i="25"/>
  <c r="K22" i="25"/>
  <c r="J22" i="25"/>
  <c r="K21" i="25"/>
  <c r="K20" i="25"/>
  <c r="K19" i="25"/>
  <c r="K18" i="25"/>
  <c r="J18" i="25"/>
  <c r="K17" i="25"/>
  <c r="K16" i="25"/>
  <c r="K15" i="25"/>
  <c r="K14" i="25"/>
  <c r="J14" i="25"/>
  <c r="K13" i="25"/>
  <c r="K12" i="25"/>
  <c r="J14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H78" i="8"/>
  <c r="H79" i="8"/>
  <c r="H80" i="8"/>
  <c r="H81" i="8"/>
  <c r="H82" i="8"/>
  <c r="H83" i="8"/>
  <c r="H84" i="8"/>
  <c r="J14" i="26" l="1"/>
  <c r="J22" i="24"/>
  <c r="J26" i="24"/>
  <c r="J18" i="24"/>
  <c r="J26" i="26"/>
  <c r="J13" i="26"/>
  <c r="J17" i="26"/>
  <c r="J25" i="26"/>
  <c r="J27" i="26"/>
  <c r="J12" i="26"/>
  <c r="J16" i="26"/>
  <c r="J20" i="26"/>
  <c r="J24" i="26"/>
  <c r="K27" i="26"/>
  <c r="C7" i="26" s="1"/>
  <c r="J21" i="26"/>
  <c r="J15" i="26"/>
  <c r="J19" i="26"/>
  <c r="J23" i="26"/>
  <c r="J12" i="25"/>
  <c r="J16" i="25"/>
  <c r="J20" i="25"/>
  <c r="K27" i="25"/>
  <c r="J13" i="25"/>
  <c r="J17" i="25"/>
  <c r="J21" i="25"/>
  <c r="J25" i="25"/>
  <c r="J27" i="25"/>
  <c r="J15" i="25"/>
  <c r="J19" i="25"/>
  <c r="J23" i="25"/>
  <c r="J13" i="24"/>
  <c r="J17" i="24"/>
  <c r="J21" i="24"/>
  <c r="J25" i="24"/>
  <c r="J27" i="24"/>
  <c r="J12" i="24"/>
  <c r="J16" i="24"/>
  <c r="J20" i="24"/>
  <c r="J24" i="24"/>
  <c r="K27" i="24"/>
  <c r="J15" i="24"/>
  <c r="J19" i="24"/>
  <c r="J23" i="24"/>
  <c r="C7" i="24" l="1"/>
  <c r="C7" i="25"/>
  <c r="J3" i="31"/>
  <c r="J2" i="31"/>
  <c r="J66" i="31"/>
  <c r="J64" i="31"/>
  <c r="J63" i="31"/>
  <c r="J62" i="31"/>
  <c r="J61" i="31"/>
  <c r="J60" i="31"/>
  <c r="J59" i="31"/>
  <c r="J58" i="31"/>
  <c r="J57" i="31"/>
  <c r="J56" i="31"/>
  <c r="J55" i="31"/>
  <c r="K66" i="31"/>
  <c r="K64" i="31"/>
  <c r="L64" i="31" s="1"/>
  <c r="K63" i="31"/>
  <c r="L63" i="31" s="1"/>
  <c r="K62" i="31"/>
  <c r="L62" i="31" s="1"/>
  <c r="K61" i="31"/>
  <c r="L61" i="31" s="1"/>
  <c r="K60" i="31"/>
  <c r="L60" i="31" s="1"/>
  <c r="K59" i="31"/>
  <c r="L59" i="31" s="1"/>
  <c r="K58" i="31"/>
  <c r="L58" i="31" s="1"/>
  <c r="K57" i="31"/>
  <c r="L57" i="31" s="1"/>
  <c r="K56" i="31"/>
  <c r="L56" i="31" s="1"/>
  <c r="K55" i="31"/>
  <c r="L55" i="31" l="1"/>
  <c r="C50" i="31"/>
  <c r="B3" i="31"/>
  <c r="L43" i="31" l="1"/>
  <c r="K65" i="31"/>
  <c r="L65" i="31" s="1"/>
  <c r="J65" i="31"/>
  <c r="L39" i="31"/>
  <c r="K38" i="31"/>
  <c r="K39" i="31"/>
  <c r="K43" i="31"/>
  <c r="L38" i="31"/>
  <c r="K26" i="31"/>
  <c r="K25" i="31"/>
  <c r="K24" i="31"/>
  <c r="K23" i="31"/>
  <c r="K21" i="31"/>
  <c r="K20" i="31"/>
  <c r="K19" i="31"/>
  <c r="K18" i="31"/>
  <c r="K17" i="31"/>
  <c r="K16" i="31"/>
  <c r="K15" i="31"/>
  <c r="K14" i="31"/>
  <c r="K13" i="31"/>
  <c r="M38" i="31" l="1"/>
  <c r="O80" i="8"/>
  <c r="O81" i="8"/>
  <c r="O82" i="8"/>
  <c r="O83" i="8"/>
  <c r="O84" i="8"/>
  <c r="B3" i="26" l="1"/>
  <c r="J2" i="26"/>
  <c r="B2" i="26"/>
  <c r="B3" i="25"/>
  <c r="J2" i="25"/>
  <c r="B2" i="25"/>
  <c r="B3" i="24"/>
  <c r="J2" i="24"/>
  <c r="B2" i="24"/>
  <c r="J2" i="8"/>
  <c r="G86" i="8" l="1"/>
  <c r="G79" i="8"/>
  <c r="G81" i="8"/>
  <c r="G83" i="8"/>
  <c r="G82" i="8"/>
  <c r="G84" i="8"/>
  <c r="G78" i="8"/>
  <c r="G80" i="8"/>
  <c r="G72" i="8"/>
  <c r="G68" i="8"/>
  <c r="G74" i="8"/>
  <c r="G70" i="8"/>
  <c r="G75" i="8"/>
  <c r="G71" i="8"/>
  <c r="G76" i="8"/>
  <c r="G85" i="8"/>
  <c r="G69" i="8"/>
  <c r="G73" i="8"/>
  <c r="G77" i="8"/>
  <c r="H85" i="8" l="1"/>
  <c r="O79" i="8"/>
  <c r="O78" i="8"/>
  <c r="O77" i="8"/>
  <c r="H77" i="8"/>
  <c r="O76" i="8"/>
  <c r="H76" i="8"/>
  <c r="O75" i="8"/>
  <c r="H75" i="8"/>
  <c r="O74" i="8"/>
  <c r="H74" i="8"/>
  <c r="O73" i="8"/>
  <c r="H73" i="8"/>
  <c r="O72" i="8"/>
  <c r="H72" i="8"/>
  <c r="O71" i="8"/>
  <c r="H71" i="8"/>
  <c r="O70" i="8"/>
  <c r="H70" i="8"/>
  <c r="O69" i="8"/>
  <c r="H69" i="8"/>
  <c r="O68" i="8"/>
  <c r="H68" i="8"/>
  <c r="H86" i="8" l="1"/>
  <c r="B3" i="8" l="1"/>
  <c r="N37" i="8" l="1"/>
  <c r="H56" i="8"/>
  <c r="H55" i="8"/>
  <c r="H54" i="8"/>
  <c r="H53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G56" i="8" l="1"/>
  <c r="G40" i="8"/>
  <c r="G44" i="8"/>
  <c r="G48" i="8"/>
  <c r="G52" i="8"/>
  <c r="G37" i="8"/>
  <c r="G41" i="8"/>
  <c r="G45" i="8"/>
  <c r="G49" i="8"/>
  <c r="G53" i="8"/>
  <c r="G57" i="8"/>
  <c r="G38" i="8"/>
  <c r="G42" i="8"/>
  <c r="G46" i="8"/>
  <c r="G50" i="8"/>
  <c r="G54" i="8"/>
  <c r="G39" i="8"/>
  <c r="G43" i="8"/>
  <c r="G47" i="8"/>
  <c r="G51" i="8"/>
  <c r="G55" i="8"/>
  <c r="N38" i="8"/>
  <c r="N57" i="8"/>
  <c r="H57" i="8"/>
  <c r="H52" i="8" l="1"/>
  <c r="L26" i="8"/>
  <c r="L25" i="8"/>
  <c r="L24" i="8"/>
  <c r="L23" i="8"/>
  <c r="L21" i="8"/>
  <c r="L20" i="8"/>
  <c r="L19" i="8"/>
  <c r="L18" i="8"/>
  <c r="L17" i="8"/>
  <c r="L16" i="8"/>
  <c r="L15" i="8"/>
  <c r="L14" i="8"/>
  <c r="L13" i="8"/>
  <c r="K26" i="8"/>
  <c r="K25" i="8"/>
  <c r="K24" i="8"/>
  <c r="K23" i="8"/>
  <c r="K21" i="8"/>
  <c r="K20" i="8"/>
  <c r="K19" i="8"/>
  <c r="K18" i="8"/>
  <c r="K17" i="8"/>
  <c r="K16" i="8"/>
  <c r="K15" i="8"/>
  <c r="K14" i="8"/>
  <c r="K13" i="8"/>
  <c r="B2" i="8"/>
  <c r="N80" i="8" l="1"/>
  <c r="N82" i="8"/>
  <c r="N84" i="8"/>
  <c r="N81" i="8"/>
  <c r="N83" i="8"/>
  <c r="K12" i="31"/>
  <c r="N79" i="8"/>
  <c r="N75" i="8"/>
  <c r="N71" i="8"/>
  <c r="N86" i="8"/>
  <c r="N78" i="8"/>
  <c r="N74" i="8"/>
  <c r="N70" i="8"/>
  <c r="N77" i="8"/>
  <c r="N73" i="8"/>
  <c r="N69" i="8"/>
  <c r="N76" i="8"/>
  <c r="N72" i="8"/>
  <c r="N68" i="8"/>
  <c r="O86" i="8"/>
  <c r="K22" i="8"/>
  <c r="L12" i="8"/>
  <c r="L22" i="8"/>
  <c r="K12" i="8"/>
  <c r="J24" i="8" l="1"/>
  <c r="K22" i="31"/>
  <c r="N85" i="8"/>
  <c r="O85" i="8"/>
  <c r="J16" i="8"/>
  <c r="J19" i="8"/>
  <c r="J15" i="8"/>
  <c r="J20" i="8"/>
  <c r="J13" i="8"/>
  <c r="J21" i="8"/>
  <c r="J14" i="8"/>
  <c r="J18" i="8"/>
  <c r="J17" i="8"/>
  <c r="J23" i="8"/>
  <c r="J26" i="8"/>
  <c r="J25" i="8"/>
  <c r="J27" i="8"/>
  <c r="J22" i="8"/>
  <c r="J12" i="8"/>
  <c r="I44" i="31" l="1"/>
  <c r="J18" i="31"/>
  <c r="J13" i="31"/>
  <c r="J15" i="31"/>
  <c r="J21" i="31"/>
  <c r="J14" i="31"/>
  <c r="J27" i="31"/>
  <c r="J20" i="31"/>
  <c r="J17" i="31"/>
  <c r="J26" i="31"/>
  <c r="J25" i="31"/>
  <c r="J12" i="31"/>
  <c r="J24" i="31"/>
  <c r="J19" i="31"/>
  <c r="J23" i="31"/>
  <c r="J16" i="31"/>
  <c r="J22" i="31"/>
  <c r="K27" i="31"/>
  <c r="C7" i="31" l="1"/>
  <c r="J42" i="31"/>
  <c r="J40" i="31"/>
  <c r="J41" i="31"/>
  <c r="J39" i="31"/>
  <c r="J38" i="31"/>
  <c r="C33" i="31" s="1"/>
  <c r="J44" i="31"/>
  <c r="J43" i="31"/>
  <c r="W39" i="31"/>
  <c r="B2" i="31" l="1"/>
  <c r="L42" i="31" l="1"/>
  <c r="M42" i="31" s="1"/>
  <c r="H44" i="31"/>
  <c r="K42" i="31"/>
  <c r="K27" i="8"/>
  <c r="C7" i="8" s="1"/>
  <c r="L27" i="8"/>
  <c r="M43" i="31" l="1"/>
  <c r="M40" i="31"/>
  <c r="M39" i="31"/>
  <c r="K44" i="31"/>
  <c r="L44" i="31"/>
  <c r="M44" i="31" s="1"/>
</calcChain>
</file>

<file path=xl/sharedStrings.xml><?xml version="1.0" encoding="utf-8"?>
<sst xmlns="http://schemas.openxmlformats.org/spreadsheetml/2006/main" count="860" uniqueCount="201">
  <si>
    <t>ÍNDICE</t>
  </si>
  <si>
    <t>Var. %</t>
  </si>
  <si>
    <t>1. Exportaciones por tipo y sector</t>
  </si>
  <si>
    <t>No Tradicional</t>
  </si>
  <si>
    <t>Agropecuario</t>
  </si>
  <si>
    <t>Maderas y papeles</t>
  </si>
  <si>
    <t>Metalmecánico</t>
  </si>
  <si>
    <t>Minería no metálica</t>
  </si>
  <si>
    <t>Químicos</t>
  </si>
  <si>
    <t>Otros no tradicionales</t>
  </si>
  <si>
    <t>Siderometalúrgico y joyería</t>
  </si>
  <si>
    <t>Textil</t>
  </si>
  <si>
    <t xml:space="preserve">Exportaciones </t>
  </si>
  <si>
    <t>Total</t>
  </si>
  <si>
    <t>Tradicional</t>
  </si>
  <si>
    <t>Agrícola</t>
  </si>
  <si>
    <t>Minería</t>
  </si>
  <si>
    <t>Pesca</t>
  </si>
  <si>
    <t>Pesquero</t>
  </si>
  <si>
    <t>Petróleo y derivados</t>
  </si>
  <si>
    <t>Part.% 2016</t>
  </si>
  <si>
    <t xml:space="preserve">Var.% </t>
  </si>
  <si>
    <t>Var. Mlls</t>
  </si>
  <si>
    <t>Fuente: Sunat                                                                                                                                                           Elaboración: CIE-PERUCÁMARAS</t>
  </si>
  <si>
    <t>(Millones de US$ FOB)</t>
  </si>
  <si>
    <t>Fuente: Sunat                                                                                                            Elaboración: CIE-PERUCÁMARAS</t>
  </si>
  <si>
    <t>(Miles de US$ FOB)</t>
  </si>
  <si>
    <t>2. Principales productos exportados</t>
  </si>
  <si>
    <t>3. Principales Socios Comerciales</t>
  </si>
  <si>
    <t>Estados Unidos</t>
  </si>
  <si>
    <t>China</t>
  </si>
  <si>
    <t>Alemania</t>
  </si>
  <si>
    <t>País Destino</t>
  </si>
  <si>
    <t>Otros</t>
  </si>
  <si>
    <t>2. Exportaciones de la Macro Región por Departamentos</t>
  </si>
  <si>
    <t>Departamento</t>
  </si>
  <si>
    <t>4. Principales productos exportados</t>
  </si>
  <si>
    <t>Fuente: Sunat                                                                                                                       Elaboración: CIE-PERUCÁMARAS</t>
  </si>
  <si>
    <t>Exportaciones procedentes del departamento - I semestre 2017</t>
  </si>
  <si>
    <t>Principales Exportaciones No Tradicionales - I semestre</t>
  </si>
  <si>
    <t>Principales Exportaciones Tradicionales - I semestre</t>
  </si>
  <si>
    <t>Part.% 2017</t>
  </si>
  <si>
    <t>2016 - I</t>
  </si>
  <si>
    <t>2017 - I</t>
  </si>
  <si>
    <t xml:space="preserve"> </t>
  </si>
  <si>
    <t>Principales Socios Comerciales de productos  No Tradicionales -  I semestre</t>
  </si>
  <si>
    <t>Principales Socios Comerciales de productos Tradicionales -  I semestre</t>
  </si>
  <si>
    <t>Principales Socios Comerciales - I semestre</t>
  </si>
  <si>
    <t>Países Bajos</t>
  </si>
  <si>
    <t>España</t>
  </si>
  <si>
    <t>Brasil</t>
  </si>
  <si>
    <t>Japón</t>
  </si>
  <si>
    <t xml:space="preserve">Chile </t>
  </si>
  <si>
    <t>Corea del Sur</t>
  </si>
  <si>
    <t>India</t>
  </si>
  <si>
    <t>Sur</t>
  </si>
  <si>
    <t>Arequipa</t>
  </si>
  <si>
    <t>Cusco</t>
  </si>
  <si>
    <t>Madre de Dios</t>
  </si>
  <si>
    <t>Moquegua</t>
  </si>
  <si>
    <t>Puno</t>
  </si>
  <si>
    <t>Tacna</t>
  </si>
  <si>
    <t>Información ampliada del Reporte Regional de la Macro Región Sur - Edición N° 260</t>
  </si>
  <si>
    <t>Bolivia</t>
  </si>
  <si>
    <t>Italia</t>
  </si>
  <si>
    <t>Ecuador</t>
  </si>
  <si>
    <t>Noruega</t>
  </si>
  <si>
    <t>Suecia</t>
  </si>
  <si>
    <t>Reino Unido</t>
  </si>
  <si>
    <t>Taiwan</t>
  </si>
  <si>
    <t>Dinamarca</t>
  </si>
  <si>
    <t>Colombia</t>
  </si>
  <si>
    <t>Canadá</t>
  </si>
  <si>
    <t>Hong Kong</t>
  </si>
  <si>
    <t>Rusia</t>
  </si>
  <si>
    <t>Austria</t>
  </si>
  <si>
    <t>México</t>
  </si>
  <si>
    <t>Suiza</t>
  </si>
  <si>
    <t>Líbano</t>
  </si>
  <si>
    <t>Vietnam</t>
  </si>
  <si>
    <t>Israel</t>
  </si>
  <si>
    <t>Australia</t>
  </si>
  <si>
    <t>Portugal</t>
  </si>
  <si>
    <t>Francia</t>
  </si>
  <si>
    <t>Ucrania</t>
  </si>
  <si>
    <t>Bélgica</t>
  </si>
  <si>
    <t>Panamá</t>
  </si>
  <si>
    <t>Cuba</t>
  </si>
  <si>
    <t>Venezuela</t>
  </si>
  <si>
    <t>Sudáfrica</t>
  </si>
  <si>
    <t>Zonas Francas del Perú</t>
  </si>
  <si>
    <t>Argentina</t>
  </si>
  <si>
    <t>Uruguay</t>
  </si>
  <si>
    <t>Islandia</t>
  </si>
  <si>
    <t>Filipinas</t>
  </si>
  <si>
    <t>Bulgaria</t>
  </si>
  <si>
    <t>Emiratos Árabes Unidos</t>
  </si>
  <si>
    <t>Georgia</t>
  </si>
  <si>
    <t>Afganistan</t>
  </si>
  <si>
    <t>Polonia</t>
  </si>
  <si>
    <t>Tailandia</t>
  </si>
  <si>
    <t>Malasia</t>
  </si>
  <si>
    <t>Irlanda</t>
  </si>
  <si>
    <t>Hungría</t>
  </si>
  <si>
    <t>Corea del Norte</t>
  </si>
  <si>
    <t xml:space="preserve">Exportaciones procedentes de la Macro Región Sur  -I semestre </t>
  </si>
  <si>
    <t>TEXTIL</t>
  </si>
  <si>
    <t>AGROPECUARIO</t>
  </si>
  <si>
    <t>Preparaciones y conservas de alcachofas</t>
  </si>
  <si>
    <t>Algas</t>
  </si>
  <si>
    <t>Uvas</t>
  </si>
  <si>
    <t>Frutos otros</t>
  </si>
  <si>
    <t>Aguacates</t>
  </si>
  <si>
    <t>Nueces del brasil</t>
  </si>
  <si>
    <t>Ajos</t>
  </si>
  <si>
    <t>Paprika</t>
  </si>
  <si>
    <t>Hortalizas otras s</t>
  </si>
  <si>
    <t>Cebollas y chalotes</t>
  </si>
  <si>
    <t>Quinua</t>
  </si>
  <si>
    <t>Preparaciones y conservas de hortalizas otros</t>
  </si>
  <si>
    <t>Bebidas edulcuradas</t>
  </si>
  <si>
    <t>PESQUERO</t>
  </si>
  <si>
    <t>Hígados, huevas y lechas, de pescado, secos, ahumados, salados o en salmuera</t>
  </si>
  <si>
    <t>Pescado fyc otros</t>
  </si>
  <si>
    <t xml:space="preserve"> Jibias (sepias)* y globitos; calamares y potas</t>
  </si>
  <si>
    <t>QUÍMICO</t>
  </si>
  <si>
    <t>Maíz</t>
  </si>
  <si>
    <t>Hortalizas otras cc</t>
  </si>
  <si>
    <t>Cacao</t>
  </si>
  <si>
    <t>Granolas de maíz</t>
  </si>
  <si>
    <t>Habas s</t>
  </si>
  <si>
    <t>METAL-MECANICO</t>
  </si>
  <si>
    <t>Nueces de areca</t>
  </si>
  <si>
    <t>Cocos</t>
  </si>
  <si>
    <t>Demás aves</t>
  </si>
  <si>
    <t>MADERAS Y PAPELES</t>
  </si>
  <si>
    <t>Pescado for otros</t>
  </si>
  <si>
    <t>Pulpos</t>
  </si>
  <si>
    <t>Pescado fyc Merluza</t>
  </si>
  <si>
    <t>Pescado for Hígado, huevas y lechas</t>
  </si>
  <si>
    <t>Preparaciones y conservas de jibias, globitos, calamares y potas</t>
  </si>
  <si>
    <t>SIDERO-METALURGICO Y JOYERIA</t>
  </si>
  <si>
    <t>Azúcares otros</t>
  </si>
  <si>
    <t>Plantas y partes de plantas</t>
  </si>
  <si>
    <t>Semillas y frutos oleagionosos otros</t>
  </si>
  <si>
    <t>Pallares s</t>
  </si>
  <si>
    <t>Frijoles s</t>
  </si>
  <si>
    <t>Productos vegetales otros</t>
  </si>
  <si>
    <t>Harina, sémola y polvo de maca</t>
  </si>
  <si>
    <t>Preparaciones alimenticias a base de cereales</t>
  </si>
  <si>
    <t>Harina de cereales otros</t>
  </si>
  <si>
    <t>Arvejas s</t>
  </si>
  <si>
    <t>MINERIA NO METALICA</t>
  </si>
  <si>
    <t>Granolas de papas</t>
  </si>
  <si>
    <t>Harina, sémola y polvo de papa</t>
  </si>
  <si>
    <t>Harina de maíz</t>
  </si>
  <si>
    <t>Granolas de cebada</t>
  </si>
  <si>
    <t>Sucedáneos de caviar</t>
  </si>
  <si>
    <t>Preparaciones y conservas de locos</t>
  </si>
  <si>
    <t>Pescado sss</t>
  </si>
  <si>
    <t>Locos</t>
  </si>
  <si>
    <t>Orégano</t>
  </si>
  <si>
    <t>Preparaciones y conservas de aceitunas</t>
  </si>
  <si>
    <t>Aceitunas cc</t>
  </si>
  <si>
    <t>Aceite de oliva</t>
  </si>
  <si>
    <t>Jengibre</t>
  </si>
  <si>
    <t>Pastas alimenticias</t>
  </si>
  <si>
    <t>Camotes</t>
  </si>
  <si>
    <t>Jibias (sepias)* y globitos; calamares y potas</t>
  </si>
  <si>
    <t>Agrícolas</t>
  </si>
  <si>
    <t>Pelo fino</t>
  </si>
  <si>
    <t>Mineros</t>
  </si>
  <si>
    <t>Minerales de cobre y sus concentrados</t>
  </si>
  <si>
    <t>Oro (incluido el oro platinado) en bruto, semilabrado o en polvo</t>
  </si>
  <si>
    <t xml:space="preserve"> Cobre refinado y aleaciones de cobre, en bruto</t>
  </si>
  <si>
    <t>Minerales de molibdeno y sus concentrados</t>
  </si>
  <si>
    <t>Minerales de plata y sus concentrados</t>
  </si>
  <si>
    <t>Minerales de cinc y sus concentrados</t>
  </si>
  <si>
    <t>Minerales de oro y sus concentrados</t>
  </si>
  <si>
    <t>Harina, polvo y pellets de carne de animales</t>
  </si>
  <si>
    <t>Café</t>
  </si>
  <si>
    <t>Cobre «blister» sin refinar</t>
  </si>
  <si>
    <t>Anodos de cobre para refinado electrolítico</t>
  </si>
  <si>
    <t>Aceites de hígado de pescado</t>
  </si>
  <si>
    <t>Lana esquilada</t>
  </si>
  <si>
    <t xml:space="preserve"> Cueros y pieles en bruto</t>
  </si>
  <si>
    <t>Minerales de plomo y sus concentrados</t>
  </si>
  <si>
    <t>Azúcar de caña</t>
  </si>
  <si>
    <t>Desperdicios y desechos, de cobre</t>
  </si>
  <si>
    <t>Los demás minerales y sus concentrados</t>
  </si>
  <si>
    <t>Exportaciones procedentes de la Macro Región Sur  - I semestre 2017</t>
  </si>
  <si>
    <t>Harina, polvo y pellets de carne de pescado</t>
  </si>
  <si>
    <t>Exportaciones por regiones - Primer semestre de 2017</t>
  </si>
  <si>
    <t>Lunes, 9 de octubre de 2017</t>
  </si>
  <si>
    <t>Exportaciones Macro Región Sur - Primer semestre de 2017</t>
  </si>
  <si>
    <t>Arequipa: Exportaciones al primer semestre</t>
  </si>
  <si>
    <t>Cusco: Exportaciones al primer semestre</t>
  </si>
  <si>
    <t>Madre de Dios: Exportaciones al primer semestre</t>
  </si>
  <si>
    <t>Moquegua: Exportaciones al primer semestre</t>
  </si>
  <si>
    <t>Puno: Exportaciones al primer semestre</t>
  </si>
  <si>
    <t>Tacna: Exportaciones al primer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</si>
</sst>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"/>
    <numFmt numFmtId="166" formatCode="0.0"/>
    <numFmt numFmtId="167" formatCode="#,##0.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i/>
      <sz val="1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Cambria"/>
      <family val="1"/>
      <scheme val="major"/>
    </font>
    <font>
      <i/>
      <sz val="10"/>
      <color theme="1" tint="0.34998626667073579"/>
      <name val="Calibri"/>
      <family val="2"/>
      <scheme val="minor"/>
    </font>
    <font>
      <sz val="9"/>
      <name val="Calibri"/>
      <family val="2"/>
      <scheme val="minor"/>
    </font>
    <font>
      <sz val="9"/>
      <name val="Arial Narrow"/>
      <family val="2"/>
    </font>
    <font>
      <sz val="11"/>
      <color rgb="FFFF000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Arial Narrow"/>
      <family val="2"/>
    </font>
    <font>
      <b/>
      <sz val="14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9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5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6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7" fillId="4" borderId="0" xfId="0" applyFont="1" applyFill="1" applyBorder="1" applyAlignment="1">
      <alignment horizontal="left"/>
    </xf>
    <xf numFmtId="0" fontId="0" fillId="4" borderId="0" xfId="0" applyFont="1" applyFill="1" applyBorder="1"/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10" fillId="2" borderId="4" xfId="0" applyFont="1" applyFill="1" applyBorder="1" applyAlignment="1">
      <alignment horizontal="left"/>
    </xf>
    <xf numFmtId="0" fontId="0" fillId="2" borderId="11" xfId="0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165" fontId="12" fillId="2" borderId="0" xfId="0" applyNumberFormat="1" applyFont="1" applyFill="1" applyBorder="1"/>
    <xf numFmtId="39" fontId="4" fillId="2" borderId="0" xfId="2" applyFont="1" applyFill="1" applyBorder="1" applyAlignment="1">
      <alignment horizontal="left"/>
    </xf>
    <xf numFmtId="0" fontId="5" fillId="2" borderId="0" xfId="0" applyFont="1" applyFill="1" applyBorder="1" applyAlignment="1"/>
    <xf numFmtId="0" fontId="15" fillId="2" borderId="0" xfId="0" applyFont="1" applyFill="1"/>
    <xf numFmtId="0" fontId="15" fillId="2" borderId="0" xfId="0" applyFont="1" applyFill="1" applyAlignment="1">
      <alignment vertical="center"/>
    </xf>
    <xf numFmtId="166" fontId="15" fillId="2" borderId="0" xfId="0" applyNumberFormat="1" applyFont="1" applyFill="1"/>
    <xf numFmtId="164" fontId="15" fillId="2" borderId="0" xfId="1" applyNumberFormat="1" applyFont="1" applyFill="1"/>
    <xf numFmtId="166" fontId="0" fillId="2" borderId="0" xfId="0" applyNumberFormat="1" applyFont="1" applyFill="1" applyBorder="1"/>
    <xf numFmtId="0" fontId="15" fillId="2" borderId="0" xfId="0" applyFont="1" applyFill="1" applyBorder="1"/>
    <xf numFmtId="0" fontId="6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top"/>
    </xf>
    <xf numFmtId="165" fontId="15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3" fontId="5" fillId="2" borderId="0" xfId="0" applyNumberFormat="1" applyFont="1" applyFill="1" applyBorder="1"/>
    <xf numFmtId="164" fontId="5" fillId="2" borderId="0" xfId="1" applyNumberFormat="1" applyFont="1" applyFill="1" applyBorder="1"/>
    <xf numFmtId="3" fontId="4" fillId="2" borderId="0" xfId="0" applyNumberFormat="1" applyFont="1" applyFill="1" applyBorder="1"/>
    <xf numFmtId="164" fontId="4" fillId="2" borderId="0" xfId="1" applyNumberFormat="1" applyFont="1" applyFill="1" applyBorder="1"/>
    <xf numFmtId="0" fontId="1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/>
    <xf numFmtId="0" fontId="0" fillId="2" borderId="1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indent="1"/>
    </xf>
    <xf numFmtId="0" fontId="18" fillId="2" borderId="6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/>
    </xf>
    <xf numFmtId="165" fontId="12" fillId="2" borderId="14" xfId="0" applyNumberFormat="1" applyFont="1" applyFill="1" applyBorder="1"/>
    <xf numFmtId="165" fontId="12" fillId="2" borderId="2" xfId="0" applyNumberFormat="1" applyFont="1" applyFill="1" applyBorder="1"/>
    <xf numFmtId="165" fontId="12" fillId="2" borderId="15" xfId="0" applyNumberFormat="1" applyFont="1" applyFill="1" applyBorder="1"/>
    <xf numFmtId="164" fontId="12" fillId="2" borderId="14" xfId="1" applyNumberFormat="1" applyFont="1" applyFill="1" applyBorder="1" applyAlignment="1">
      <alignment horizontal="right"/>
    </xf>
    <xf numFmtId="164" fontId="12" fillId="2" borderId="13" xfId="1" applyNumberFormat="1" applyFont="1" applyFill="1" applyBorder="1" applyAlignment="1">
      <alignment horizontal="right"/>
    </xf>
    <xf numFmtId="164" fontId="12" fillId="2" borderId="15" xfId="1" applyNumberFormat="1" applyFont="1" applyFill="1" applyBorder="1" applyAlignment="1">
      <alignment horizontal="right"/>
    </xf>
    <xf numFmtId="0" fontId="19" fillId="3" borderId="8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164" fontId="12" fillId="3" borderId="13" xfId="1" applyNumberFormat="1" applyFont="1" applyFill="1" applyBorder="1" applyAlignment="1">
      <alignment horizontal="right"/>
    </xf>
    <xf numFmtId="164" fontId="12" fillId="3" borderId="13" xfId="1" applyNumberFormat="1" applyFont="1" applyFill="1" applyBorder="1"/>
    <xf numFmtId="165" fontId="12" fillId="3" borderId="13" xfId="0" applyNumberFormat="1" applyFont="1" applyFill="1" applyBorder="1" applyAlignment="1">
      <alignment horizontal="right"/>
    </xf>
    <xf numFmtId="164" fontId="12" fillId="3" borderId="3" xfId="1" applyNumberFormat="1" applyFont="1" applyFill="1" applyBorder="1" applyAlignment="1">
      <alignment horizontal="right"/>
    </xf>
    <xf numFmtId="164" fontId="12" fillId="3" borderId="14" xfId="1" applyNumberFormat="1" applyFont="1" applyFill="1" applyBorder="1" applyAlignment="1">
      <alignment horizontal="right"/>
    </xf>
    <xf numFmtId="164" fontId="12" fillId="3" borderId="15" xfId="1" applyNumberFormat="1" applyFont="1" applyFill="1" applyBorder="1" applyAlignment="1">
      <alignment horizontal="right"/>
    </xf>
    <xf numFmtId="0" fontId="19" fillId="3" borderId="8" xfId="0" applyFont="1" applyFill="1" applyBorder="1"/>
    <xf numFmtId="0" fontId="19" fillId="3" borderId="9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165" fontId="12" fillId="3" borderId="8" xfId="0" applyNumberFormat="1" applyFont="1" applyFill="1" applyBorder="1"/>
    <xf numFmtId="165" fontId="12" fillId="3" borderId="3" xfId="0" applyNumberFormat="1" applyFont="1" applyFill="1" applyBorder="1"/>
    <xf numFmtId="4" fontId="0" fillId="2" borderId="0" xfId="0" applyNumberFormat="1" applyFont="1" applyFill="1" applyBorder="1"/>
    <xf numFmtId="0" fontId="13" fillId="2" borderId="0" xfId="0" applyFont="1" applyFill="1" applyBorder="1"/>
    <xf numFmtId="0" fontId="23" fillId="2" borderId="0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164" fontId="12" fillId="2" borderId="12" xfId="1" applyNumberFormat="1" applyFont="1" applyFill="1" applyBorder="1" applyAlignment="1">
      <alignment horizontal="right"/>
    </xf>
    <xf numFmtId="164" fontId="12" fillId="2" borderId="7" xfId="1" applyNumberFormat="1" applyFont="1" applyFill="1" applyBorder="1" applyAlignment="1">
      <alignment horizontal="right"/>
    </xf>
    <xf numFmtId="165" fontId="12" fillId="3" borderId="6" xfId="0" applyNumberFormat="1" applyFont="1" applyFill="1" applyBorder="1"/>
    <xf numFmtId="165" fontId="24" fillId="2" borderId="14" xfId="0" applyNumberFormat="1" applyFont="1" applyFill="1" applyBorder="1"/>
    <xf numFmtId="0" fontId="25" fillId="2" borderId="11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164" fontId="24" fillId="2" borderId="12" xfId="1" applyNumberFormat="1" applyFont="1" applyFill="1" applyBorder="1" applyAlignment="1">
      <alignment horizontal="right"/>
    </xf>
    <xf numFmtId="0" fontId="25" fillId="2" borderId="6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/>
    </xf>
    <xf numFmtId="164" fontId="12" fillId="3" borderId="7" xfId="1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5" fontId="24" fillId="2" borderId="0" xfId="0" applyNumberFormat="1" applyFont="1" applyFill="1" applyBorder="1"/>
    <xf numFmtId="164" fontId="24" fillId="2" borderId="14" xfId="1" applyNumberFormat="1" applyFont="1" applyFill="1" applyBorder="1" applyAlignment="1">
      <alignment horizontal="right"/>
    </xf>
    <xf numFmtId="164" fontId="24" fillId="2" borderId="15" xfId="1" applyNumberFormat="1" applyFont="1" applyFill="1" applyBorder="1" applyAlignment="1">
      <alignment horizontal="right"/>
    </xf>
    <xf numFmtId="164" fontId="24" fillId="2" borderId="0" xfId="1" applyNumberFormat="1" applyFont="1" applyFill="1" applyBorder="1" applyAlignment="1">
      <alignment horizontal="right"/>
    </xf>
    <xf numFmtId="164" fontId="24" fillId="2" borderId="2" xfId="1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165" fontId="24" fillId="2" borderId="13" xfId="0" applyNumberFormat="1" applyFont="1" applyFill="1" applyBorder="1"/>
    <xf numFmtId="164" fontId="24" fillId="2" borderId="13" xfId="1" applyNumberFormat="1" applyFont="1" applyFill="1" applyBorder="1"/>
    <xf numFmtId="165" fontId="24" fillId="2" borderId="1" xfId="0" applyNumberFormat="1" applyFont="1" applyFill="1" applyBorder="1"/>
    <xf numFmtId="164" fontId="24" fillId="2" borderId="1" xfId="1" applyNumberFormat="1" applyFont="1" applyFill="1" applyBorder="1" applyAlignment="1">
      <alignment horizontal="right"/>
    </xf>
    <xf numFmtId="167" fontId="24" fillId="2" borderId="14" xfId="0" applyNumberFormat="1" applyFont="1" applyFill="1" applyBorder="1"/>
    <xf numFmtId="165" fontId="12" fillId="2" borderId="3" xfId="0" applyNumberFormat="1" applyFont="1" applyFill="1" applyBorder="1"/>
    <xf numFmtId="164" fontId="12" fillId="2" borderId="3" xfId="1" applyNumberFormat="1" applyFont="1" applyFill="1" applyBorder="1" applyAlignment="1">
      <alignment horizontal="right"/>
    </xf>
    <xf numFmtId="165" fontId="12" fillId="2" borderId="10" xfId="0" applyNumberFormat="1" applyFont="1" applyFill="1" applyBorder="1"/>
    <xf numFmtId="0" fontId="4" fillId="2" borderId="12" xfId="0" applyFont="1" applyFill="1" applyBorder="1"/>
    <xf numFmtId="0" fontId="4" fillId="2" borderId="7" xfId="0" applyFont="1" applyFill="1" applyBorder="1"/>
    <xf numFmtId="0" fontId="4" fillId="2" borderId="10" xfId="0" applyFont="1" applyFill="1" applyBorder="1" applyAlignment="1">
      <alignment vertical="center"/>
    </xf>
    <xf numFmtId="0" fontId="18" fillId="3" borderId="6" xfId="0" applyFont="1" applyFill="1" applyBorder="1" applyAlignment="1">
      <alignment horizontal="left" vertical="center" indent="1"/>
    </xf>
    <xf numFmtId="0" fontId="4" fillId="3" borderId="7" xfId="0" applyFont="1" applyFill="1" applyBorder="1"/>
    <xf numFmtId="165" fontId="12" fillId="3" borderId="10" xfId="0" applyNumberFormat="1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/>
    <xf numFmtId="0" fontId="4" fillId="2" borderId="6" xfId="0" applyFont="1" applyFill="1" applyBorder="1"/>
    <xf numFmtId="0" fontId="1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4" fillId="2" borderId="2" xfId="0" applyFont="1" applyFill="1" applyBorder="1"/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166" fontId="4" fillId="2" borderId="0" xfId="0" applyNumberFormat="1" applyFont="1" applyFill="1"/>
    <xf numFmtId="164" fontId="4" fillId="2" borderId="0" xfId="1" applyNumberFormat="1" applyFont="1" applyFill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/>
    <xf numFmtId="0" fontId="4" fillId="2" borderId="0" xfId="0" applyFont="1" applyFill="1" applyAlignment="1">
      <alignment horizontal="right"/>
    </xf>
    <xf numFmtId="165" fontId="4" fillId="2" borderId="12" xfId="0" applyNumberFormat="1" applyFont="1" applyFill="1" applyBorder="1"/>
    <xf numFmtId="0" fontId="26" fillId="2" borderId="0" xfId="0" applyFont="1" applyFill="1" applyBorder="1"/>
    <xf numFmtId="166" fontId="26" fillId="2" borderId="0" xfId="0" applyNumberFormat="1" applyFont="1" applyFill="1" applyBorder="1"/>
    <xf numFmtId="164" fontId="12" fillId="2" borderId="12" xfId="1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165" fontId="15" fillId="2" borderId="12" xfId="0" applyNumberFormat="1" applyFont="1" applyFill="1" applyBorder="1"/>
    <xf numFmtId="165" fontId="12" fillId="2" borderId="13" xfId="0" applyNumberFormat="1" applyFont="1" applyFill="1" applyBorder="1" applyAlignment="1">
      <alignment horizontal="right"/>
    </xf>
    <xf numFmtId="165" fontId="12" fillId="2" borderId="14" xfId="0" applyNumberFormat="1" applyFont="1" applyFill="1" applyBorder="1" applyAlignment="1">
      <alignment horizontal="right"/>
    </xf>
    <xf numFmtId="165" fontId="12" fillId="2" borderId="15" xfId="0" applyNumberFormat="1" applyFont="1" applyFill="1" applyBorder="1" applyAlignment="1">
      <alignment horizontal="right"/>
    </xf>
    <xf numFmtId="165" fontId="12" fillId="3" borderId="3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top" wrapText="1"/>
    </xf>
    <xf numFmtId="165" fontId="0" fillId="2" borderId="0" xfId="0" applyNumberFormat="1" applyFont="1" applyFill="1" applyBorder="1"/>
    <xf numFmtId="165" fontId="13" fillId="2" borderId="0" xfId="0" applyNumberFormat="1" applyFont="1" applyFill="1" applyBorder="1"/>
    <xf numFmtId="0" fontId="27" fillId="2" borderId="4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/>
    </xf>
    <xf numFmtId="0" fontId="28" fillId="2" borderId="1" xfId="0" applyFont="1" applyFill="1" applyBorder="1"/>
    <xf numFmtId="0" fontId="28" fillId="2" borderId="11" xfId="0" applyFont="1" applyFill="1" applyBorder="1"/>
    <xf numFmtId="4" fontId="12" fillId="3" borderId="13" xfId="0" applyNumberFormat="1" applyFont="1" applyFill="1" applyBorder="1" applyAlignment="1">
      <alignment horizontal="right"/>
    </xf>
    <xf numFmtId="4" fontId="12" fillId="2" borderId="13" xfId="0" applyNumberFormat="1" applyFont="1" applyFill="1" applyBorder="1" applyAlignment="1">
      <alignment horizontal="right"/>
    </xf>
    <xf numFmtId="4" fontId="12" fillId="2" borderId="14" xfId="0" applyNumberFormat="1" applyFont="1" applyFill="1" applyBorder="1" applyAlignment="1">
      <alignment horizontal="right"/>
    </xf>
    <xf numFmtId="4" fontId="12" fillId="2" borderId="15" xfId="0" applyNumberFormat="1" applyFont="1" applyFill="1" applyBorder="1" applyAlignment="1">
      <alignment horizontal="right"/>
    </xf>
    <xf numFmtId="4" fontId="12" fillId="3" borderId="3" xfId="0" applyNumberFormat="1" applyFont="1" applyFill="1" applyBorder="1" applyAlignment="1">
      <alignment horizontal="right"/>
    </xf>
    <xf numFmtId="165" fontId="30" fillId="2" borderId="0" xfId="0" applyNumberFormat="1" applyFont="1" applyFill="1" applyBorder="1"/>
    <xf numFmtId="164" fontId="12" fillId="2" borderId="0" xfId="1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indent="2"/>
    </xf>
    <xf numFmtId="0" fontId="13" fillId="2" borderId="11" xfId="0" applyFont="1" applyFill="1" applyBorder="1" applyAlignment="1">
      <alignment horizontal="left" indent="2"/>
    </xf>
    <xf numFmtId="164" fontId="12" fillId="2" borderId="2" xfId="1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1" fillId="4" borderId="0" xfId="0" applyFont="1" applyFill="1" applyBorder="1" applyAlignment="1">
      <alignment horizontal="left"/>
    </xf>
    <xf numFmtId="0" fontId="32" fillId="4" borderId="0" xfId="0" applyFont="1" applyFill="1" applyBorder="1" applyAlignment="1"/>
    <xf numFmtId="0" fontId="31" fillId="4" borderId="0" xfId="0" applyFont="1" applyFill="1" applyBorder="1"/>
    <xf numFmtId="0" fontId="31" fillId="4" borderId="0" xfId="0" applyFont="1" applyFill="1" applyBorder="1" applyAlignment="1">
      <alignment horizontal="left" vertical="top"/>
    </xf>
    <xf numFmtId="0" fontId="31" fillId="4" borderId="0" xfId="0" applyFont="1" applyFill="1" applyBorder="1" applyAlignment="1">
      <alignment vertical="top"/>
    </xf>
    <xf numFmtId="0" fontId="25" fillId="2" borderId="11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31" fillId="2" borderId="4" xfId="0" applyFont="1" applyFill="1" applyBorder="1" applyAlignment="1">
      <alignment horizontal="left"/>
    </xf>
    <xf numFmtId="0" fontId="26" fillId="2" borderId="2" xfId="0" applyFont="1" applyFill="1" applyBorder="1"/>
    <xf numFmtId="166" fontId="26" fillId="2" borderId="2" xfId="0" applyNumberFormat="1" applyFont="1" applyFill="1" applyBorder="1"/>
    <xf numFmtId="0" fontId="23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164" fontId="34" fillId="3" borderId="0" xfId="1" applyNumberFormat="1" applyFont="1" applyFill="1" applyBorder="1"/>
    <xf numFmtId="9" fontId="0" fillId="2" borderId="0" xfId="0" applyNumberFormat="1" applyFont="1" applyFill="1" applyBorder="1"/>
    <xf numFmtId="0" fontId="19" fillId="2" borderId="8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left" indent="2"/>
    </xf>
    <xf numFmtId="165" fontId="24" fillId="3" borderId="0" xfId="0" applyNumberFormat="1" applyFont="1" applyFill="1" applyBorder="1"/>
    <xf numFmtId="0" fontId="25" fillId="3" borderId="11" xfId="0" applyFont="1" applyFill="1" applyBorder="1" applyAlignment="1">
      <alignment horizontal="left" vertical="center"/>
    </xf>
    <xf numFmtId="164" fontId="24" fillId="3" borderId="0" xfId="1" applyNumberFormat="1" applyFont="1" applyFill="1" applyBorder="1" applyAlignment="1">
      <alignment horizontal="right"/>
    </xf>
    <xf numFmtId="0" fontId="13" fillId="2" borderId="11" xfId="0" applyFont="1" applyFill="1" applyBorder="1" applyAlignment="1"/>
    <xf numFmtId="164" fontId="24" fillId="2" borderId="13" xfId="1" applyNumberFormat="1" applyFont="1" applyFill="1" applyBorder="1" applyAlignment="1">
      <alignment horizontal="right"/>
    </xf>
    <xf numFmtId="0" fontId="25" fillId="7" borderId="4" xfId="0" applyFont="1" applyFill="1" applyBorder="1" applyAlignment="1">
      <alignment horizontal="left" vertical="center"/>
    </xf>
    <xf numFmtId="0" fontId="25" fillId="7" borderId="5" xfId="0" applyFont="1" applyFill="1" applyBorder="1" applyAlignment="1">
      <alignment horizontal="left" vertical="center"/>
    </xf>
    <xf numFmtId="165" fontId="24" fillId="7" borderId="1" xfId="0" applyNumberFormat="1" applyFont="1" applyFill="1" applyBorder="1"/>
    <xf numFmtId="165" fontId="24" fillId="7" borderId="13" xfId="0" applyNumberFormat="1" applyFont="1" applyFill="1" applyBorder="1"/>
    <xf numFmtId="164" fontId="24" fillId="7" borderId="1" xfId="1" applyNumberFormat="1" applyFont="1" applyFill="1" applyBorder="1" applyAlignment="1">
      <alignment horizontal="right"/>
    </xf>
    <xf numFmtId="164" fontId="24" fillId="7" borderId="13" xfId="1" applyNumberFormat="1" applyFont="1" applyFill="1" applyBorder="1" applyAlignment="1">
      <alignment horizontal="right"/>
    </xf>
    <xf numFmtId="0" fontId="25" fillId="6" borderId="11" xfId="0" applyFont="1" applyFill="1" applyBorder="1" applyAlignment="1">
      <alignment horizontal="left" vertical="center"/>
    </xf>
    <xf numFmtId="0" fontId="25" fillId="6" borderId="12" xfId="0" applyFont="1" applyFill="1" applyBorder="1" applyAlignment="1">
      <alignment horizontal="left" vertical="center"/>
    </xf>
    <xf numFmtId="165" fontId="24" fillId="6" borderId="0" xfId="0" applyNumberFormat="1" applyFont="1" applyFill="1" applyBorder="1"/>
    <xf numFmtId="165" fontId="24" fillId="6" borderId="14" xfId="0" applyNumberFormat="1" applyFont="1" applyFill="1" applyBorder="1"/>
    <xf numFmtId="164" fontId="24" fillId="6" borderId="0" xfId="1" applyNumberFormat="1" applyFont="1" applyFill="1" applyBorder="1" applyAlignment="1">
      <alignment horizontal="right"/>
    </xf>
    <xf numFmtId="164" fontId="24" fillId="6" borderId="14" xfId="1" applyNumberFormat="1" applyFont="1" applyFill="1" applyBorder="1" applyAlignment="1">
      <alignment horizontal="right"/>
    </xf>
    <xf numFmtId="0" fontId="25" fillId="3" borderId="12" xfId="0" applyFont="1" applyFill="1" applyBorder="1" applyAlignment="1">
      <alignment horizontal="left" vertical="center"/>
    </xf>
    <xf numFmtId="165" fontId="24" fillId="3" borderId="14" xfId="0" applyNumberFormat="1" applyFont="1" applyFill="1" applyBorder="1"/>
    <xf numFmtId="164" fontId="24" fillId="3" borderId="14" xfId="1" applyNumberFormat="1" applyFont="1" applyFill="1" applyBorder="1" applyAlignment="1">
      <alignment horizontal="right"/>
    </xf>
    <xf numFmtId="0" fontId="25" fillId="2" borderId="8" xfId="0" applyFont="1" applyFill="1" applyBorder="1" applyAlignment="1">
      <alignment horizontal="left" vertical="center" indent="1"/>
    </xf>
    <xf numFmtId="0" fontId="25" fillId="2" borderId="4" xfId="0" applyFont="1" applyFill="1" applyBorder="1" applyAlignment="1">
      <alignment horizontal="left" vertical="center" indent="1"/>
    </xf>
    <xf numFmtId="0" fontId="37" fillId="3" borderId="4" xfId="0" applyFont="1" applyFill="1" applyBorder="1" applyAlignment="1"/>
    <xf numFmtId="0" fontId="38" fillId="3" borderId="1" xfId="0" applyFont="1" applyFill="1" applyBorder="1" applyAlignment="1">
      <alignment horizontal="left" vertical="center"/>
    </xf>
    <xf numFmtId="165" fontId="39" fillId="3" borderId="1" xfId="0" applyNumberFormat="1" applyFont="1" applyFill="1" applyBorder="1"/>
    <xf numFmtId="164" fontId="39" fillId="3" borderId="1" xfId="1" applyNumberFormat="1" applyFont="1" applyFill="1" applyBorder="1" applyAlignment="1">
      <alignment horizontal="right"/>
    </xf>
    <xf numFmtId="164" fontId="39" fillId="3" borderId="5" xfId="1" applyNumberFormat="1" applyFont="1" applyFill="1" applyBorder="1"/>
    <xf numFmtId="0" fontId="37" fillId="3" borderId="11" xfId="0" applyFont="1" applyFill="1" applyBorder="1" applyAlignment="1"/>
    <xf numFmtId="0" fontId="38" fillId="3" borderId="0" xfId="0" applyFont="1" applyFill="1" applyBorder="1" applyAlignment="1">
      <alignment horizontal="left" vertical="center"/>
    </xf>
    <xf numFmtId="165" fontId="39" fillId="3" borderId="0" xfId="0" applyNumberFormat="1" applyFont="1" applyFill="1" applyBorder="1"/>
    <xf numFmtId="164" fontId="40" fillId="3" borderId="0" xfId="1" applyNumberFormat="1" applyFont="1" applyFill="1" applyBorder="1" applyAlignment="1">
      <alignment horizontal="right"/>
    </xf>
    <xf numFmtId="164" fontId="40" fillId="3" borderId="12" xfId="1" applyNumberFormat="1" applyFont="1" applyFill="1" applyBorder="1" applyAlignment="1">
      <alignment horizontal="right"/>
    </xf>
    <xf numFmtId="0" fontId="37" fillId="3" borderId="4" xfId="0" applyFont="1" applyFill="1" applyBorder="1" applyAlignment="1">
      <alignment vertical="center"/>
    </xf>
    <xf numFmtId="165" fontId="39" fillId="3" borderId="1" xfId="0" applyNumberFormat="1" applyFont="1" applyFill="1" applyBorder="1" applyAlignment="1">
      <alignment vertical="center"/>
    </xf>
    <xf numFmtId="164" fontId="39" fillId="3" borderId="1" xfId="1" applyNumberFormat="1" applyFont="1" applyFill="1" applyBorder="1" applyAlignment="1">
      <alignment horizontal="right" vertical="center"/>
    </xf>
    <xf numFmtId="164" fontId="39" fillId="3" borderId="5" xfId="1" applyNumberFormat="1" applyFont="1" applyFill="1" applyBorder="1" applyAlignment="1">
      <alignment vertical="center"/>
    </xf>
    <xf numFmtId="0" fontId="37" fillId="3" borderId="11" xfId="0" applyFont="1" applyFill="1" applyBorder="1" applyAlignment="1">
      <alignment vertical="center"/>
    </xf>
    <xf numFmtId="165" fontId="39" fillId="3" borderId="0" xfId="0" applyNumberFormat="1" applyFont="1" applyFill="1" applyBorder="1" applyAlignment="1">
      <alignment vertical="center"/>
    </xf>
    <xf numFmtId="164" fontId="40" fillId="3" borderId="0" xfId="1" applyNumberFormat="1" applyFont="1" applyFill="1" applyBorder="1" applyAlignment="1">
      <alignment horizontal="right" vertical="center"/>
    </xf>
    <xf numFmtId="164" fontId="40" fillId="3" borderId="12" xfId="1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vertical="center"/>
    </xf>
    <xf numFmtId="164" fontId="24" fillId="2" borderId="0" xfId="1" applyNumberFormat="1" applyFont="1" applyFill="1" applyBorder="1" applyAlignment="1">
      <alignment horizontal="right" vertical="center"/>
    </xf>
    <xf numFmtId="164" fontId="24" fillId="2" borderId="12" xfId="1" applyNumberFormat="1" applyFont="1" applyFill="1" applyBorder="1" applyAlignment="1">
      <alignment horizontal="right" vertical="center"/>
    </xf>
    <xf numFmtId="164" fontId="12" fillId="2" borderId="0" xfId="1" applyNumberFormat="1" applyFont="1" applyFill="1" applyBorder="1" applyAlignment="1">
      <alignment horizontal="right" vertical="center"/>
    </xf>
    <xf numFmtId="164" fontId="12" fillId="2" borderId="12" xfId="1" applyNumberFormat="1" applyFont="1" applyFill="1" applyBorder="1" applyAlignment="1">
      <alignment horizontal="right" vertical="center"/>
    </xf>
    <xf numFmtId="164" fontId="12" fillId="2" borderId="2" xfId="1" applyNumberFormat="1" applyFont="1" applyFill="1" applyBorder="1" applyAlignment="1">
      <alignment horizontal="right" vertical="center"/>
    </xf>
    <xf numFmtId="164" fontId="12" fillId="2" borderId="7" xfId="1" applyNumberFormat="1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indent="1"/>
    </xf>
    <xf numFmtId="164" fontId="39" fillId="3" borderId="0" xfId="1" applyNumberFormat="1" applyFont="1" applyFill="1" applyBorder="1" applyAlignment="1">
      <alignment horizontal="right"/>
    </xf>
    <xf numFmtId="164" fontId="39" fillId="3" borderId="12" xfId="1" applyNumberFormat="1" applyFont="1" applyFill="1" applyBorder="1" applyAlignment="1">
      <alignment horizontal="right"/>
    </xf>
    <xf numFmtId="164" fontId="39" fillId="3" borderId="2" xfId="1" applyNumberFormat="1" applyFont="1" applyFill="1" applyBorder="1" applyAlignment="1">
      <alignment horizontal="right"/>
    </xf>
    <xf numFmtId="164" fontId="39" fillId="3" borderId="7" xfId="1" applyNumberFormat="1" applyFont="1" applyFill="1" applyBorder="1" applyAlignment="1">
      <alignment horizontal="right"/>
    </xf>
    <xf numFmtId="0" fontId="41" fillId="3" borderId="11" xfId="0" applyFont="1" applyFill="1" applyBorder="1" applyAlignment="1"/>
    <xf numFmtId="0" fontId="42" fillId="3" borderId="0" xfId="0" applyFont="1" applyFill="1" applyBorder="1" applyAlignment="1">
      <alignment horizontal="left" vertical="center"/>
    </xf>
    <xf numFmtId="165" fontId="40" fillId="3" borderId="0" xfId="0" applyNumberFormat="1" applyFont="1" applyFill="1" applyBorder="1"/>
    <xf numFmtId="0" fontId="41" fillId="3" borderId="4" xfId="0" applyFont="1" applyFill="1" applyBorder="1" applyAlignment="1"/>
    <xf numFmtId="0" fontId="37" fillId="3" borderId="1" xfId="0" applyFont="1" applyFill="1" applyBorder="1" applyAlignment="1">
      <alignment horizontal="left" indent="1"/>
    </xf>
    <xf numFmtId="0" fontId="25" fillId="2" borderId="11" xfId="0" applyFont="1" applyFill="1" applyBorder="1" applyAlignment="1">
      <alignment horizontal="left" vertical="center" indent="2"/>
    </xf>
    <xf numFmtId="0" fontId="18" fillId="2" borderId="11" xfId="0" applyFont="1" applyFill="1" applyBorder="1" applyAlignment="1">
      <alignment horizontal="left" vertical="center" indent="2"/>
    </xf>
    <xf numFmtId="0" fontId="18" fillId="2" borderId="6" xfId="0" applyFont="1" applyFill="1" applyBorder="1" applyAlignment="1">
      <alignment horizontal="left" vertical="center" indent="2"/>
    </xf>
    <xf numFmtId="0" fontId="38" fillId="3" borderId="11" xfId="0" applyFont="1" applyFill="1" applyBorder="1" applyAlignment="1">
      <alignment vertical="center"/>
    </xf>
    <xf numFmtId="0" fontId="26" fillId="2" borderId="0" xfId="0" applyFont="1" applyFill="1"/>
    <xf numFmtId="164" fontId="26" fillId="2" borderId="0" xfId="1" applyNumberFormat="1" applyFont="1" applyFill="1"/>
    <xf numFmtId="166" fontId="26" fillId="2" borderId="0" xfId="0" applyNumberFormat="1" applyFont="1" applyFill="1"/>
    <xf numFmtId="164" fontId="4" fillId="2" borderId="0" xfId="1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0" xfId="6" applyFont="1" applyFill="1" applyAlignment="1">
      <alignment horizontal="center"/>
    </xf>
    <xf numFmtId="0" fontId="21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top" wrapText="1"/>
    </xf>
    <xf numFmtId="0" fontId="36" fillId="2" borderId="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center" vertical="center"/>
    </xf>
  </cellXfs>
  <cellStyles count="7">
    <cellStyle name="Hipervínculo" xfId="6" builtinId="8"/>
    <cellStyle name="Millares 2" xfId="3"/>
    <cellStyle name="Millares 2 2" xfId="5"/>
    <cellStyle name="Normal" xfId="0" builtinId="0"/>
    <cellStyle name="Normal 2" xfId="4"/>
    <cellStyle name="Normal_Cuadros 9-13" xfId="2"/>
    <cellStyle name="Porcentaje" xfId="1" builtinId="5"/>
  </cellStyles>
  <dxfs count="0"/>
  <tableStyles count="0" defaultTableStyle="TableStyleMedium2" defaultPivotStyle="PivotStyleLight16"/>
  <colors>
    <mruColors>
      <color rgb="FFF7E9EE"/>
      <color rgb="FFFF5353"/>
      <color rgb="FFFF373C"/>
      <color rgb="FFFF7C80"/>
      <color rgb="FFFCF6F8"/>
      <color rgb="FFFDE3F1"/>
      <color rgb="FFFBF3F6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Macro Región Sur: Exportaciones al I semestre </a:t>
            </a:r>
            <a:r>
              <a:rPr lang="es-PE" sz="10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2016-2017</a:t>
            </a:r>
            <a:endParaRPr lang="es-P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de US$ FOB )</a:t>
            </a:r>
          </a:p>
        </c:rich>
      </c:tx>
      <c:layout>
        <c:manualLayout>
          <c:xMode val="edge"/>
          <c:yMode val="edge"/>
          <c:x val="0.1686300888094438"/>
          <c:y val="3.0868055555555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33148148148144E-2"/>
          <c:y val="0.16361180555555555"/>
          <c:w val="0.85768833333333339"/>
          <c:h val="0.663956944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Sur!$U$38</c:f>
              <c:strCache>
                <c:ptCount val="1"/>
                <c:pt idx="0">
                  <c:v>2016 - I</c:v>
                </c:pt>
              </c:strCache>
            </c:strRef>
          </c:tx>
          <c:spPr>
            <a:solidFill>
              <a:srgbClr val="F7E9EE"/>
            </a:solidFill>
            <a:ln>
              <a:solidFill>
                <a:srgbClr val="C00000"/>
              </a:solidFill>
            </a:ln>
          </c:spPr>
          <c:invertIfNegative val="0"/>
          <c:dLbls>
            <c:dLbl>
              <c:idx val="0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3703703703703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6.944444444444444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6233571723655416E-17"/>
                  <c:y val="1.3229166666666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Sur!$T$39:$T$44</c:f>
              <c:strCache>
                <c:ptCount val="6"/>
                <c:pt idx="0">
                  <c:v>Arequipa</c:v>
                </c:pt>
                <c:pt idx="1">
                  <c:v>Puno</c:v>
                </c:pt>
                <c:pt idx="2">
                  <c:v>Moquegua</c:v>
                </c:pt>
                <c:pt idx="3">
                  <c:v>Cusco</c:v>
                </c:pt>
                <c:pt idx="4">
                  <c:v>Tacna</c:v>
                </c:pt>
                <c:pt idx="5">
                  <c:v>Madre de Dios</c:v>
                </c:pt>
              </c:strCache>
            </c:strRef>
          </c:cat>
          <c:val>
            <c:numRef>
              <c:f>Sur!$U$39:$U$44</c:f>
              <c:numCache>
                <c:formatCode>#,##0.0</c:formatCode>
                <c:ptCount val="6"/>
                <c:pt idx="0">
                  <c:v>2053.6510124600009</c:v>
                </c:pt>
                <c:pt idx="1">
                  <c:v>668.62627360000067</c:v>
                </c:pt>
                <c:pt idx="2">
                  <c:v>638.46733099999972</c:v>
                </c:pt>
                <c:pt idx="3">
                  <c:v>451.38555319000011</c:v>
                </c:pt>
                <c:pt idx="4">
                  <c:v>69.957536270000006</c:v>
                </c:pt>
                <c:pt idx="5">
                  <c:v>17.778414000000001</c:v>
                </c:pt>
              </c:numCache>
            </c:numRef>
          </c:val>
        </c:ser>
        <c:ser>
          <c:idx val="1"/>
          <c:order val="1"/>
          <c:tx>
            <c:strRef>
              <c:f>Sur!$V$38</c:f>
              <c:strCache>
                <c:ptCount val="1"/>
                <c:pt idx="0">
                  <c:v>2017 - 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C00000"/>
              </a:solidFill>
            </a:ln>
          </c:spPr>
          <c:invertIfNegative val="0"/>
          <c:dLbls>
            <c:dLbl>
              <c:idx val="0"/>
              <c:layout>
                <c:manualLayout>
                  <c:x val="9.4074074074074077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759259259259259E-2"/>
                  <c:y val="4.042198674546347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0553703703703707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51851851851851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51851851851851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37037037037897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55555555555554E-3"/>
                  <c:y val="1.3228819444444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Sur!$T$39:$T$44</c:f>
              <c:strCache>
                <c:ptCount val="6"/>
                <c:pt idx="0">
                  <c:v>Arequipa</c:v>
                </c:pt>
                <c:pt idx="1">
                  <c:v>Puno</c:v>
                </c:pt>
                <c:pt idx="2">
                  <c:v>Moquegua</c:v>
                </c:pt>
                <c:pt idx="3">
                  <c:v>Cusco</c:v>
                </c:pt>
                <c:pt idx="4">
                  <c:v>Tacna</c:v>
                </c:pt>
                <c:pt idx="5">
                  <c:v>Madre de Dios</c:v>
                </c:pt>
              </c:strCache>
            </c:strRef>
          </c:cat>
          <c:val>
            <c:numRef>
              <c:f>Sur!$V$39:$V$44</c:f>
              <c:numCache>
                <c:formatCode>#,##0.0</c:formatCode>
                <c:ptCount val="6"/>
                <c:pt idx="0">
                  <c:v>2313.5968977899993</c:v>
                </c:pt>
                <c:pt idx="1">
                  <c:v>715.31417993999969</c:v>
                </c:pt>
                <c:pt idx="2">
                  <c:v>628.26378483999986</c:v>
                </c:pt>
                <c:pt idx="3">
                  <c:v>579.45115477999991</c:v>
                </c:pt>
                <c:pt idx="4">
                  <c:v>84.003747200000007</c:v>
                </c:pt>
                <c:pt idx="5">
                  <c:v>34.82536279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788736"/>
        <c:axId val="66790528"/>
      </c:barChart>
      <c:catAx>
        <c:axId val="66788736"/>
        <c:scaling>
          <c:orientation val="minMax"/>
        </c:scaling>
        <c:delete val="0"/>
        <c:axPos val="b"/>
        <c:majorTickMark val="out"/>
        <c:minorTickMark val="in"/>
        <c:tickLblPos val="low"/>
        <c:txPr>
          <a:bodyPr/>
          <a:lstStyle/>
          <a:p>
            <a:pPr>
              <a:defRPr sz="7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66790528"/>
        <c:crosses val="autoZero"/>
        <c:auto val="1"/>
        <c:lblAlgn val="ctr"/>
        <c:lblOffset val="100"/>
        <c:noMultiLvlLbl val="0"/>
      </c:catAx>
      <c:valAx>
        <c:axId val="66790528"/>
        <c:scaling>
          <c:orientation val="minMax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6788736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r"/>
      <c:legendEntry>
        <c:idx val="0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60802369175113258"/>
          <c:y val="0.20399999999999999"/>
          <c:w val="0.33130444444444446"/>
          <c:h val="6.2832986111111114E-2"/>
        </c:manualLayout>
      </c:layout>
      <c:overlay val="0"/>
      <c:spPr>
        <a:noFill/>
        <a:ln w="3175"/>
      </c:spPr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 Sur: Exportaciones Totales I semestre 2017</a:t>
            </a:r>
          </a:p>
          <a:p>
            <a:pPr>
              <a:defRPr sz="1000"/>
            </a:pPr>
            <a:r>
              <a:rPr lang="es-PE" sz="1000"/>
              <a:t>(Millones US$ a valor FOB  y Participación %)</a:t>
            </a:r>
          </a:p>
        </c:rich>
      </c:tx>
      <c:layout>
        <c:manualLayout>
          <c:xMode val="edge"/>
          <c:yMode val="edge"/>
          <c:x val="0.24442925925925926"/>
          <c:y val="1.3187152777777779E-2"/>
        </c:manualLayout>
      </c:layout>
      <c:overlay val="0"/>
    </c:title>
    <c:autoTitleDeleted val="0"/>
    <c:view3D>
      <c:rotX val="30"/>
      <c:rotY val="136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29070633119674"/>
          <c:y val="0.13678364905561261"/>
          <c:w val="0.45250070453005842"/>
          <c:h val="0.81179132728432513"/>
        </c:manualLayout>
      </c:layout>
      <c:pie3DChart>
        <c:varyColors val="1"/>
        <c:ser>
          <c:idx val="0"/>
          <c:order val="0"/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explosion val="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0.11295726235917082"/>
                  <c:y val="-0.14777150703131198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3567108793038029E-2"/>
                  <c:y val="-1.905764160946789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4.4457011096078997E-2"/>
                  <c:y val="4.4927654590853567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9.7891215343686805E-2"/>
                  <c:y val="-8.8527197606338259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079733059008979"/>
                  <c:y val="-2.4768020212155364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2.6652935548118796E-2"/>
                  <c:y val="8.31840537434318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4.2727647132878591E-2"/>
                  <c:y val="7.123299096616350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9.2701410043921587E-2"/>
                  <c:y val="0.13145474480584809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Sur!$F$38:$F$43</c:f>
              <c:strCache>
                <c:ptCount val="6"/>
                <c:pt idx="0">
                  <c:v>Arequipa</c:v>
                </c:pt>
                <c:pt idx="1">
                  <c:v>Puno</c:v>
                </c:pt>
                <c:pt idx="2">
                  <c:v>Moquegua</c:v>
                </c:pt>
                <c:pt idx="3">
                  <c:v>Cusco</c:v>
                </c:pt>
                <c:pt idx="4">
                  <c:v>Tacna</c:v>
                </c:pt>
                <c:pt idx="5">
                  <c:v>Madre de Dios</c:v>
                </c:pt>
              </c:strCache>
            </c:strRef>
          </c:cat>
          <c:val>
            <c:numRef>
              <c:f>Sur!$I$38:$I$43</c:f>
              <c:numCache>
                <c:formatCode>#,##0.0</c:formatCode>
                <c:ptCount val="6"/>
                <c:pt idx="0">
                  <c:v>2313.5968977899993</c:v>
                </c:pt>
                <c:pt idx="1">
                  <c:v>715.31417993999969</c:v>
                </c:pt>
                <c:pt idx="2">
                  <c:v>628.26378483999986</c:v>
                </c:pt>
                <c:pt idx="3">
                  <c:v>579.45115477999991</c:v>
                </c:pt>
                <c:pt idx="4">
                  <c:v>84.003747200000007</c:v>
                </c:pt>
                <c:pt idx="5">
                  <c:v>34.82536279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Sur: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Principales Socios Comerciales </a:t>
            </a:r>
            <a:r>
              <a:rPr lang="en-US" sz="1000" baseline="0">
                <a:solidFill>
                  <a:sysClr val="windowText" lastClr="000000"/>
                </a:solidFill>
              </a:rPr>
              <a:t>al I semestre del 2017</a:t>
            </a:r>
            <a:endParaRPr lang="en-US" sz="1000">
              <a:solidFill>
                <a:sysClr val="windowText" lastClr="000000"/>
              </a:solidFill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(Millones de US$ FOB)</a:t>
            </a:r>
          </a:p>
        </c:rich>
      </c:tx>
      <c:layout>
        <c:manualLayout>
          <c:xMode val="edge"/>
          <c:yMode val="edge"/>
          <c:x val="0.19277153340280914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603795494594659"/>
          <c:y val="0.15875"/>
          <c:w val="0.72164310884125904"/>
          <c:h val="0.708958333333333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8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Sur!$U$55:$U$64</c:f>
              <c:strCache>
                <c:ptCount val="10"/>
                <c:pt idx="0">
                  <c:v>China</c:v>
                </c:pt>
                <c:pt idx="1">
                  <c:v>India</c:v>
                </c:pt>
                <c:pt idx="2">
                  <c:v>Estados Unidos</c:v>
                </c:pt>
                <c:pt idx="3">
                  <c:v>Suiza</c:v>
                </c:pt>
                <c:pt idx="4">
                  <c:v>Japón</c:v>
                </c:pt>
                <c:pt idx="5">
                  <c:v>Brasil</c:v>
                </c:pt>
                <c:pt idx="6">
                  <c:v>Corea del Sur</c:v>
                </c:pt>
                <c:pt idx="7">
                  <c:v>España</c:v>
                </c:pt>
                <c:pt idx="8">
                  <c:v>Italia</c:v>
                </c:pt>
                <c:pt idx="9">
                  <c:v>Otros</c:v>
                </c:pt>
              </c:strCache>
            </c:strRef>
          </c:cat>
          <c:val>
            <c:numRef>
              <c:f>Sur!$V$55:$V$64</c:f>
              <c:numCache>
                <c:formatCode>#,##0.0</c:formatCode>
                <c:ptCount val="10"/>
                <c:pt idx="0">
                  <c:v>1468.7050525200004</c:v>
                </c:pt>
                <c:pt idx="1">
                  <c:v>524.05432474999998</c:v>
                </c:pt>
                <c:pt idx="2">
                  <c:v>510.10153195000078</c:v>
                </c:pt>
                <c:pt idx="3">
                  <c:v>367.28931859999994</c:v>
                </c:pt>
                <c:pt idx="4">
                  <c:v>358.46555859000011</c:v>
                </c:pt>
                <c:pt idx="5">
                  <c:v>182.54219760000015</c:v>
                </c:pt>
                <c:pt idx="6">
                  <c:v>161.48341294000016</c:v>
                </c:pt>
                <c:pt idx="7">
                  <c:v>112.86764599000004</c:v>
                </c:pt>
                <c:pt idx="8">
                  <c:v>106.03852124999996</c:v>
                </c:pt>
                <c:pt idx="9">
                  <c:v>563.90756314999612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42400"/>
        <c:axId val="67116032"/>
      </c:barChart>
      <c:valAx>
        <c:axId val="6711603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high"/>
        <c:crossAx val="67142400"/>
        <c:crosses val="autoZero"/>
        <c:crossBetween val="between"/>
      </c:valAx>
      <c:catAx>
        <c:axId val="67142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671160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262777</xdr:colOff>
      <xdr:row>4</xdr:row>
      <xdr:rowOff>142875</xdr:rowOff>
    </xdr:from>
    <xdr:to>
      <xdr:col>11</xdr:col>
      <xdr:colOff>291352</xdr:colOff>
      <xdr:row>23</xdr:row>
      <xdr:rowOff>24967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7577" y="1038225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3</xdr:row>
      <xdr:rowOff>145902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359352</xdr:colOff>
      <xdr:row>0</xdr:row>
      <xdr:rowOff>171450</xdr:rowOff>
    </xdr:from>
    <xdr:to>
      <xdr:col>17</xdr:col>
      <xdr:colOff>102177</xdr:colOff>
      <xdr:row>2</xdr:row>
      <xdr:rowOff>167986</xdr:rowOff>
    </xdr:to>
    <xdr:sp macro="" textlink="">
      <xdr:nvSpPr>
        <xdr:cNvPr id="3" name="2 Flecha abajo"/>
        <xdr:cNvSpPr/>
      </xdr:nvSpPr>
      <xdr:spPr>
        <a:xfrm>
          <a:off x="11932227" y="171450"/>
          <a:ext cx="457200" cy="529936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254948</xdr:colOff>
      <xdr:row>31</xdr:row>
      <xdr:rowOff>178749</xdr:rowOff>
    </xdr:from>
    <xdr:to>
      <xdr:col>17</xdr:col>
      <xdr:colOff>73973</xdr:colOff>
      <xdr:row>34</xdr:row>
      <xdr:rowOff>64449</xdr:rowOff>
    </xdr:to>
    <xdr:sp macro="" textlink="">
      <xdr:nvSpPr>
        <xdr:cNvPr id="4" name="3 Flecha abajo"/>
        <xdr:cNvSpPr/>
      </xdr:nvSpPr>
      <xdr:spPr>
        <a:xfrm rot="16200000">
          <a:off x="11865923" y="6236649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162801</xdr:colOff>
      <xdr:row>31</xdr:row>
      <xdr:rowOff>9901</xdr:rowOff>
    </xdr:from>
    <xdr:to>
      <xdr:col>25</xdr:col>
      <xdr:colOff>518276</xdr:colOff>
      <xdr:row>46</xdr:row>
      <xdr:rowOff>32401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238125</xdr:colOff>
      <xdr:row>12</xdr:row>
      <xdr:rowOff>9525</xdr:rowOff>
    </xdr:from>
    <xdr:to>
      <xdr:col>17</xdr:col>
      <xdr:colOff>57150</xdr:colOff>
      <xdr:row>14</xdr:row>
      <xdr:rowOff>85725</xdr:rowOff>
    </xdr:to>
    <xdr:sp macro="" textlink="">
      <xdr:nvSpPr>
        <xdr:cNvPr id="8" name="7 Flecha abajo"/>
        <xdr:cNvSpPr/>
      </xdr:nvSpPr>
      <xdr:spPr>
        <a:xfrm rot="16200000">
          <a:off x="11849100" y="23622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276225</xdr:colOff>
      <xdr:row>43</xdr:row>
      <xdr:rowOff>0</xdr:rowOff>
    </xdr:from>
    <xdr:to>
      <xdr:col>17</xdr:col>
      <xdr:colOff>95250</xdr:colOff>
      <xdr:row>44</xdr:row>
      <xdr:rowOff>142875</xdr:rowOff>
    </xdr:to>
    <xdr:sp macro="" textlink="">
      <xdr:nvSpPr>
        <xdr:cNvPr id="13" name="12 Flecha abajo"/>
        <xdr:cNvSpPr/>
      </xdr:nvSpPr>
      <xdr:spPr>
        <a:xfrm rot="16200000">
          <a:off x="11887200" y="80295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101310</xdr:colOff>
      <xdr:row>6</xdr:row>
      <xdr:rowOff>117764</xdr:rowOff>
    </xdr:from>
    <xdr:to>
      <xdr:col>25</xdr:col>
      <xdr:colOff>469512</xdr:colOff>
      <xdr:row>21</xdr:row>
      <xdr:rowOff>119482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703736</xdr:colOff>
      <xdr:row>51</xdr:row>
      <xdr:rowOff>147996</xdr:rowOff>
    </xdr:from>
    <xdr:to>
      <xdr:col>25</xdr:col>
      <xdr:colOff>397711</xdr:colOff>
      <xdr:row>66</xdr:row>
      <xdr:rowOff>170496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280151</xdr:colOff>
      <xdr:row>59</xdr:row>
      <xdr:rowOff>168088</xdr:rowOff>
    </xdr:from>
    <xdr:to>
      <xdr:col>17</xdr:col>
      <xdr:colOff>99176</xdr:colOff>
      <xdr:row>62</xdr:row>
      <xdr:rowOff>53788</xdr:rowOff>
    </xdr:to>
    <xdr:sp macro="" textlink="">
      <xdr:nvSpPr>
        <xdr:cNvPr id="15" name="14 Flecha abajo"/>
        <xdr:cNvSpPr/>
      </xdr:nvSpPr>
      <xdr:spPr>
        <a:xfrm rot="16200000">
          <a:off x="11962564" y="11379293"/>
          <a:ext cx="457200" cy="536201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0.01058</cdr:x>
      <cdr:y>0.91966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32" y="2648631"/>
          <a:ext cx="5267322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0.74965</cdr:x>
      <cdr:y>0.70383</cdr:y>
    </cdr:from>
    <cdr:to>
      <cdr:x>0.76952</cdr:x>
      <cdr:y>0.75383</cdr:y>
    </cdr:to>
    <cdr:sp macro="" textlink="">
      <cdr:nvSpPr>
        <cdr:cNvPr id="9" name="1 Flecha abajo"/>
        <cdr:cNvSpPr/>
      </cdr:nvSpPr>
      <cdr:spPr>
        <a:xfrm xmlns:a="http://schemas.openxmlformats.org/drawingml/2006/main" rot="10800000">
          <a:off x="4004348" y="2027021"/>
          <a:ext cx="106137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0.3198</cdr:x>
      <cdr:y>0.64961</cdr:y>
    </cdr:from>
    <cdr:to>
      <cdr:x>0.33967</cdr:x>
      <cdr:y>0.69961</cdr:y>
    </cdr:to>
    <cdr:sp macro="" textlink="">
      <cdr:nvSpPr>
        <cdr:cNvPr id="7" name="1 Flecha abajo"/>
        <cdr:cNvSpPr/>
      </cdr:nvSpPr>
      <cdr:spPr>
        <a:xfrm xmlns:a="http://schemas.openxmlformats.org/drawingml/2006/main" rot="10800000">
          <a:off x="1708254" y="1870890"/>
          <a:ext cx="106137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0.18102</cdr:x>
      <cdr:y>0.2365</cdr:y>
    </cdr:from>
    <cdr:to>
      <cdr:x>0.20089</cdr:x>
      <cdr:y>0.2865</cdr:y>
    </cdr:to>
    <cdr:sp macro="" textlink="">
      <cdr:nvSpPr>
        <cdr:cNvPr id="10" name="1 Flecha abajo"/>
        <cdr:cNvSpPr/>
      </cdr:nvSpPr>
      <cdr:spPr>
        <a:xfrm xmlns:a="http://schemas.openxmlformats.org/drawingml/2006/main" rot="10800000">
          <a:off x="966936" y="681111"/>
          <a:ext cx="106137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0.60837</cdr:x>
      <cdr:y>0.69032</cdr:y>
    </cdr:from>
    <cdr:to>
      <cdr:x>0.62824</cdr:x>
      <cdr:y>0.74032</cdr:y>
    </cdr:to>
    <cdr:sp macro="" textlink="">
      <cdr:nvSpPr>
        <cdr:cNvPr id="11" name="1 Flecha abajo"/>
        <cdr:cNvSpPr/>
      </cdr:nvSpPr>
      <cdr:spPr>
        <a:xfrm xmlns:a="http://schemas.openxmlformats.org/drawingml/2006/main" rot="10800000">
          <a:off x="3249666" y="1988111"/>
          <a:ext cx="106138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0.46868</cdr:x>
      <cdr:y>0.67407</cdr:y>
    </cdr:from>
    <cdr:to>
      <cdr:x>0.48855</cdr:x>
      <cdr:y>0.72407</cdr:y>
    </cdr:to>
    <cdr:sp macro="" textlink="">
      <cdr:nvSpPr>
        <cdr:cNvPr id="12" name="1 Flecha abajo"/>
        <cdr:cNvSpPr/>
      </cdr:nvSpPr>
      <cdr:spPr>
        <a:xfrm xmlns:a="http://schemas.openxmlformats.org/drawingml/2006/main">
          <a:off x="2503480" y="1941315"/>
          <a:ext cx="106138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0.89179</cdr:x>
      <cdr:y>0.71361</cdr:y>
    </cdr:from>
    <cdr:to>
      <cdr:x>0.91166</cdr:x>
      <cdr:y>0.76361</cdr:y>
    </cdr:to>
    <cdr:sp macro="" textlink="">
      <cdr:nvSpPr>
        <cdr:cNvPr id="14" name="1 Flecha abajo"/>
        <cdr:cNvSpPr/>
      </cdr:nvSpPr>
      <cdr:spPr>
        <a:xfrm xmlns:a="http://schemas.openxmlformats.org/drawingml/2006/main" rot="10800000">
          <a:off x="4763605" y="2055192"/>
          <a:ext cx="106137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0.92935</cdr:y>
    </cdr:from>
    <cdr:to>
      <cdr:x>0.99868</cdr:x>
      <cdr:y>0.99427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6525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0.00733</cdr:x>
      <cdr:y>0.89699</cdr:y>
    </cdr:from>
    <cdr:to>
      <cdr:x>0.9863</cdr:x>
      <cdr:y>0.97733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594" y="2583329"/>
          <a:ext cx="5286451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0.64953</cdr:x>
      <cdr:y>0.72332</cdr:y>
    </cdr:from>
    <cdr:to>
      <cdr:x>0.94212</cdr:x>
      <cdr:y>0.87507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507442" y="2083174"/>
          <a:ext cx="1580030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Los   5    </a:t>
          </a:r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primeros  socios  comerciales 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representan el 74,1% del total exportado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en esta macro región.</a:t>
          </a:r>
          <a:endParaRPr lang="es-PE" sz="750">
            <a:solidFill>
              <a:schemeClr val="tx1">
                <a:lumMod val="50000"/>
                <a:lumOff val="5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>
      <selection activeCell="C9" sqref="C9"/>
    </sheetView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250" t="s">
        <v>62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18" ht="20.25" x14ac:dyDescent="0.25">
      <c r="A3" s="251" t="s">
        <v>192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8" x14ac:dyDescent="0.25">
      <c r="A4" s="252" t="s">
        <v>193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>
      <selection activeCell="B2" sqref="B2"/>
    </sheetView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253" t="s">
        <v>0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</row>
    <row r="10" spans="2:15" x14ac:dyDescent="0.25"/>
    <row r="11" spans="2:15" x14ac:dyDescent="0.25">
      <c r="G11" s="7"/>
    </row>
    <row r="12" spans="2:15" x14ac:dyDescent="0.25">
      <c r="D12" s="7"/>
      <c r="F12" s="7" t="s">
        <v>55</v>
      </c>
      <c r="G12" s="7"/>
      <c r="K12" s="7">
        <v>1</v>
      </c>
    </row>
    <row r="13" spans="2:15" x14ac:dyDescent="0.25">
      <c r="E13" s="7"/>
      <c r="G13" s="7" t="s">
        <v>56</v>
      </c>
      <c r="K13" s="7">
        <v>2</v>
      </c>
    </row>
    <row r="14" spans="2:15" x14ac:dyDescent="0.25">
      <c r="E14" s="7"/>
      <c r="G14" s="7" t="s">
        <v>57</v>
      </c>
      <c r="K14" s="7">
        <v>3</v>
      </c>
    </row>
    <row r="15" spans="2:15" x14ac:dyDescent="0.25">
      <c r="E15" s="7"/>
      <c r="G15" s="7" t="s">
        <v>58</v>
      </c>
      <c r="K15" s="7">
        <v>4</v>
      </c>
    </row>
    <row r="16" spans="2:15" x14ac:dyDescent="0.25">
      <c r="E16" s="7"/>
      <c r="G16" s="7" t="s">
        <v>59</v>
      </c>
      <c r="K16" s="7">
        <v>5</v>
      </c>
    </row>
    <row r="17" spans="5:11" x14ac:dyDescent="0.25">
      <c r="E17" s="7"/>
      <c r="G17" s="7" t="s">
        <v>60</v>
      </c>
      <c r="K17" s="7">
        <v>6</v>
      </c>
    </row>
    <row r="18" spans="5:11" x14ac:dyDescent="0.25">
      <c r="E18" s="7"/>
      <c r="G18" s="7" t="s">
        <v>61</v>
      </c>
      <c r="K18" s="7">
        <v>7</v>
      </c>
    </row>
    <row r="19" spans="5:11" x14ac:dyDescent="0.25">
      <c r="E19" s="7"/>
      <c r="G19" s="7"/>
      <c r="K19" s="7"/>
    </row>
    <row r="20" spans="5:11" x14ac:dyDescent="0.25">
      <c r="E20" s="7"/>
      <c r="G20" s="7"/>
      <c r="K20" s="7"/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2"/>
  <sheetViews>
    <sheetView zoomScaleNormal="100" workbookViewId="0">
      <selection activeCell="B13" sqref="B13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8" width="10.7109375" style="2" customWidth="1"/>
    <col min="19" max="26" width="10.7109375" style="132" customWidth="1"/>
    <col min="27" max="16383" width="11.42578125" style="2" hidden="1"/>
    <col min="16384" max="16384" width="14.28515625" style="2" hidden="1"/>
  </cols>
  <sheetData>
    <row r="1" spans="2:26" s="1" customFormat="1" ht="27" customHeight="1" x14ac:dyDescent="0.25">
      <c r="B1" s="264" t="s">
        <v>194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S1" s="132"/>
      <c r="T1" s="132"/>
      <c r="U1" s="132"/>
      <c r="V1" s="132"/>
      <c r="W1" s="132"/>
      <c r="X1" s="132"/>
      <c r="Y1" s="132"/>
      <c r="Z1" s="132"/>
    </row>
    <row r="2" spans="2:26" x14ac:dyDescent="0.25">
      <c r="B2" s="170" t="str">
        <f>+B6</f>
        <v>1. Exportaciones por tipo y sector</v>
      </c>
      <c r="C2" s="171"/>
      <c r="D2" s="171"/>
      <c r="E2" s="171"/>
      <c r="F2" s="171"/>
      <c r="G2" s="171"/>
      <c r="H2" s="171"/>
      <c r="I2" s="170"/>
      <c r="J2" s="170" t="str">
        <f>+B49</f>
        <v>3. Principales Socios Comerciales</v>
      </c>
      <c r="K2" s="11"/>
      <c r="L2" s="21"/>
      <c r="M2" s="12"/>
      <c r="N2" s="12"/>
      <c r="O2" s="12"/>
      <c r="P2" s="12"/>
    </row>
    <row r="3" spans="2:26" x14ac:dyDescent="0.25">
      <c r="B3" s="170" t="str">
        <f>+B32</f>
        <v>2. Exportaciones de la Macro Región por Departamentos</v>
      </c>
      <c r="C3" s="170"/>
      <c r="D3" s="170"/>
      <c r="E3" s="170"/>
      <c r="F3" s="170"/>
      <c r="G3" s="170"/>
      <c r="H3" s="171"/>
      <c r="I3" s="170"/>
      <c r="J3" s="170" t="str">
        <f>+B71</f>
        <v>4. Principales productos exportados</v>
      </c>
      <c r="K3" s="11"/>
      <c r="L3" s="12"/>
      <c r="M3" s="12"/>
      <c r="N3" s="12"/>
      <c r="O3" s="12"/>
      <c r="P3" s="12"/>
    </row>
    <row r="4" spans="2:26" x14ac:dyDescent="0.25">
      <c r="B4" s="34"/>
      <c r="C4" s="34"/>
      <c r="D4" s="34"/>
      <c r="E4" s="34"/>
      <c r="F4" s="35"/>
      <c r="G4" s="36"/>
      <c r="H4" s="36"/>
      <c r="I4" s="36"/>
      <c r="J4" s="36"/>
      <c r="K4" s="16"/>
      <c r="L4" s="16"/>
      <c r="M4" s="16"/>
      <c r="N4" s="16"/>
      <c r="O4" s="16"/>
      <c r="P4" s="16"/>
    </row>
    <row r="5" spans="2:26" x14ac:dyDescent="0.25">
      <c r="B5" s="5"/>
      <c r="C5" s="6"/>
      <c r="D5" s="6"/>
      <c r="E5" s="6"/>
      <c r="F5" s="6"/>
      <c r="G5" s="4"/>
      <c r="H5" s="4"/>
    </row>
    <row r="6" spans="2:26" x14ac:dyDescent="0.25">
      <c r="B6" s="15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  <c r="R6" s="28"/>
    </row>
    <row r="7" spans="2:26" ht="15" customHeight="1" x14ac:dyDescent="0.25">
      <c r="B7" s="20"/>
      <c r="C7" s="259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US$ 4,355.5 millones, creciendo en 11.7% respecto al I semestre del 2016. De otro lado el 92.9% de estas exportaciones fueron de tipo Tradicional, en tanto las exportaciones No Tradicional representaron el 7.1%.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3"/>
      <c r="R7" s="28"/>
      <c r="T7" s="28"/>
      <c r="U7" s="28"/>
      <c r="V7" s="28"/>
      <c r="W7" s="28"/>
    </row>
    <row r="8" spans="2:26" x14ac:dyDescent="0.25">
      <c r="B8" s="20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3"/>
      <c r="R8" s="28"/>
      <c r="T8" s="28"/>
      <c r="U8" s="28"/>
      <c r="V8" s="28"/>
      <c r="W8" s="28"/>
    </row>
    <row r="9" spans="2:26" x14ac:dyDescent="0.25">
      <c r="B9" s="20"/>
      <c r="C9" s="8"/>
      <c r="D9" s="8"/>
      <c r="E9" s="8"/>
      <c r="F9" s="263" t="s">
        <v>190</v>
      </c>
      <c r="G9" s="263"/>
      <c r="H9" s="263"/>
      <c r="I9" s="263"/>
      <c r="J9" s="263"/>
      <c r="K9" s="263"/>
      <c r="L9" s="263"/>
      <c r="M9" s="8"/>
      <c r="N9" s="8"/>
      <c r="O9" s="8"/>
      <c r="P9" s="23"/>
      <c r="R9" s="28"/>
      <c r="T9" s="28"/>
      <c r="U9" s="28"/>
      <c r="V9" s="28"/>
      <c r="W9" s="28"/>
    </row>
    <row r="10" spans="2:26" x14ac:dyDescent="0.25">
      <c r="B10" s="20"/>
      <c r="C10" s="8"/>
      <c r="D10" s="8"/>
      <c r="E10" s="8"/>
      <c r="F10" s="261" t="s">
        <v>24</v>
      </c>
      <c r="G10" s="261"/>
      <c r="H10" s="261"/>
      <c r="I10" s="261"/>
      <c r="J10" s="261"/>
      <c r="K10" s="261"/>
      <c r="L10" s="261"/>
      <c r="M10" s="8"/>
      <c r="N10" s="8"/>
      <c r="O10" s="8"/>
      <c r="P10" s="23"/>
      <c r="R10" s="28"/>
      <c r="T10" s="28"/>
      <c r="U10" s="30"/>
      <c r="V10" s="28"/>
      <c r="W10" s="28"/>
    </row>
    <row r="11" spans="2:26" x14ac:dyDescent="0.25">
      <c r="B11" s="20"/>
      <c r="C11" s="8"/>
      <c r="D11" s="8"/>
      <c r="E11" s="8"/>
      <c r="F11" s="254" t="s">
        <v>12</v>
      </c>
      <c r="G11" s="255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  <c r="R11" s="28"/>
      <c r="T11" s="28"/>
      <c r="U11" s="30"/>
      <c r="V11" s="28"/>
      <c r="W11" s="28"/>
    </row>
    <row r="12" spans="2:26" ht="16.5" x14ac:dyDescent="0.25">
      <c r="B12" s="20"/>
      <c r="C12" s="8"/>
      <c r="D12" s="8"/>
      <c r="E12" s="8"/>
      <c r="F12" s="67" t="s">
        <v>3</v>
      </c>
      <c r="G12" s="68"/>
      <c r="H12" s="79">
        <f>+Arequipa!H12+Cusco!H12+'Madre de Dios'!H12+Moquegua!H12+Puno!H12+Tacna!H12</f>
        <v>356.1718452199998</v>
      </c>
      <c r="I12" s="79">
        <f>+Arequipa!I12+Cusco!I12+'Madre de Dios'!I12+Moquegua!I12+Puno!I12+Tacna!I12</f>
        <v>307.92622156999971</v>
      </c>
      <c r="J12" s="69">
        <f t="shared" ref="J12:J27" si="0">IFERROR(I12/I$27, " - ")</f>
        <v>7.0698976930582941E-2</v>
      </c>
      <c r="K12" s="70">
        <f>IFERROR(I12/H12-1," - ")</f>
        <v>-0.13545602859260197</v>
      </c>
      <c r="L12" s="71">
        <f>IFERROR(I12-H12, " - ")</f>
        <v>-48.245623650000084</v>
      </c>
      <c r="M12" s="131"/>
      <c r="N12" s="182" t="s">
        <v>3</v>
      </c>
      <c r="O12" s="181"/>
      <c r="P12" s="23"/>
      <c r="R12" s="28"/>
      <c r="T12" s="28"/>
      <c r="U12" s="30"/>
      <c r="V12" s="28"/>
      <c r="W12" s="28"/>
    </row>
    <row r="13" spans="2:26" x14ac:dyDescent="0.25">
      <c r="B13" s="20"/>
      <c r="C13" s="8"/>
      <c r="D13" s="8"/>
      <c r="E13" s="8"/>
      <c r="F13" s="172" t="s">
        <v>4</v>
      </c>
      <c r="G13" s="173"/>
      <c r="H13" s="25">
        <f>+Arequipa!H13+Cusco!H13+'Madre de Dios'!H13+Moquegua!H13+Puno!H13+Tacna!H13</f>
        <v>81.444837300000032</v>
      </c>
      <c r="I13" s="61">
        <f>+Arequipa!I13+Cusco!I13+'Madre de Dios'!I13+Moquegua!I13+Puno!I13+Tacna!I13</f>
        <v>94.253164499999627</v>
      </c>
      <c r="J13" s="69">
        <f t="shared" si="0"/>
        <v>2.1640256125784664E-2</v>
      </c>
      <c r="K13" s="65">
        <f t="shared" ref="K13:K27" si="1">IFERROR(I13/H13-1," - ")</f>
        <v>0.15726383187212267</v>
      </c>
      <c r="L13" s="144">
        <f t="shared" ref="L13:L27" si="2">IFERROR(I13-H13, " - ")</f>
        <v>12.808327199999596</v>
      </c>
      <c r="M13" s="131"/>
      <c r="N13" s="180">
        <f>+I13/$I$12</f>
        <v>0.30609008878632771</v>
      </c>
      <c r="O13" s="8"/>
      <c r="P13" s="23"/>
      <c r="R13" s="28"/>
      <c r="T13" s="28"/>
      <c r="U13" s="28"/>
      <c r="V13" s="30"/>
      <c r="W13" s="28"/>
    </row>
    <row r="14" spans="2:26" x14ac:dyDescent="0.25">
      <c r="B14" s="20"/>
      <c r="C14" s="8"/>
      <c r="D14" s="8"/>
      <c r="E14" s="8"/>
      <c r="F14" s="57" t="s">
        <v>5</v>
      </c>
      <c r="G14" s="55"/>
      <c r="H14" s="25">
        <f>+Arequipa!H14+Cusco!H14+'Madre de Dios'!H14+Moquegua!H14+Puno!H14+Tacna!H14</f>
        <v>5.6314325300000094</v>
      </c>
      <c r="I14" s="61">
        <f>+Arequipa!I14+Cusco!I14+'Madre de Dios'!I14+Moquegua!I14+Puno!I14+Tacna!I14</f>
        <v>4.4771911600000012</v>
      </c>
      <c r="J14" s="73">
        <f t="shared" si="0"/>
        <v>1.0279502437979084E-3</v>
      </c>
      <c r="K14" s="64">
        <f t="shared" si="1"/>
        <v>-0.20496407687583651</v>
      </c>
      <c r="L14" s="145">
        <f t="shared" si="2"/>
        <v>-1.1542413700000083</v>
      </c>
      <c r="M14" s="131"/>
      <c r="N14" s="180">
        <f t="shared" ref="N14:N21" si="3">+I14/$I$12</f>
        <v>1.4539817808215524E-2</v>
      </c>
      <c r="O14" s="8"/>
      <c r="P14" s="23"/>
      <c r="R14" s="28"/>
      <c r="T14" s="33"/>
      <c r="U14" s="28"/>
      <c r="V14" s="30"/>
      <c r="W14" s="28"/>
    </row>
    <row r="15" spans="2:26" x14ac:dyDescent="0.25">
      <c r="B15" s="20"/>
      <c r="C15" s="8"/>
      <c r="D15" s="8"/>
      <c r="E15" s="8"/>
      <c r="F15" s="57" t="s">
        <v>6</v>
      </c>
      <c r="G15" s="55"/>
      <c r="H15" s="25">
        <f>+Arequipa!H15+Cusco!H15+'Madre de Dios'!H15+Moquegua!H15+Puno!H15+Tacna!H15</f>
        <v>21.300069599999997</v>
      </c>
      <c r="I15" s="61">
        <f>+Arequipa!I15+Cusco!I15+'Madre de Dios'!I15+Moquegua!I15+Puno!I15+Tacna!I15</f>
        <v>14.402602770000009</v>
      </c>
      <c r="J15" s="73">
        <f t="shared" si="0"/>
        <v>3.3067962701744313E-3</v>
      </c>
      <c r="K15" s="64">
        <f t="shared" si="1"/>
        <v>-0.32382367567474946</v>
      </c>
      <c r="L15" s="145">
        <f t="shared" si="2"/>
        <v>-6.8974668299999884</v>
      </c>
      <c r="M15" s="131"/>
      <c r="N15" s="180">
        <f t="shared" si="3"/>
        <v>4.6772901302677528E-2</v>
      </c>
      <c r="O15" s="8"/>
      <c r="P15" s="23"/>
      <c r="R15" s="28"/>
      <c r="T15" s="28"/>
      <c r="U15" s="28"/>
      <c r="V15" s="28"/>
      <c r="W15" s="28"/>
    </row>
    <row r="16" spans="2:26" x14ac:dyDescent="0.25">
      <c r="B16" s="20"/>
      <c r="C16" s="8"/>
      <c r="D16" s="8"/>
      <c r="E16" s="8"/>
      <c r="F16" s="57" t="s">
        <v>7</v>
      </c>
      <c r="G16" s="55"/>
      <c r="H16" s="25">
        <f>+Arequipa!H16+Cusco!H16+'Madre de Dios'!H16+Moquegua!H16+Puno!H16+Tacna!H16</f>
        <v>18.084808200000019</v>
      </c>
      <c r="I16" s="61">
        <f>+Arequipa!I16+Cusco!I16+'Madre de Dios'!I16+Moquegua!I16+Puno!I16+Tacna!I16</f>
        <v>17.075340090000065</v>
      </c>
      <c r="J16" s="73">
        <f t="shared" si="0"/>
        <v>3.9204490898815583E-3</v>
      </c>
      <c r="K16" s="64">
        <f t="shared" si="1"/>
        <v>-5.5818568758719378E-2</v>
      </c>
      <c r="L16" s="145">
        <f t="shared" si="2"/>
        <v>-1.0094681099999541</v>
      </c>
      <c r="M16" s="131"/>
      <c r="N16" s="180">
        <f t="shared" si="3"/>
        <v>5.5452699035955247E-2</v>
      </c>
      <c r="O16" s="8"/>
      <c r="P16" s="23"/>
      <c r="R16" s="28"/>
      <c r="T16" s="28"/>
      <c r="U16" s="28"/>
      <c r="V16" s="28"/>
      <c r="W16" s="33"/>
    </row>
    <row r="17" spans="2:25" x14ac:dyDescent="0.25">
      <c r="B17" s="20"/>
      <c r="C17" s="8"/>
      <c r="D17" s="8"/>
      <c r="E17" s="8"/>
      <c r="F17" s="57" t="s">
        <v>18</v>
      </c>
      <c r="G17" s="55"/>
      <c r="H17" s="25">
        <f>+Arequipa!H17+Cusco!H17+'Madre de Dios'!H17+Moquegua!H17+Puno!H17+Tacna!H17</f>
        <v>31.117262020000013</v>
      </c>
      <c r="I17" s="61">
        <f>+Arequipa!I17+Cusco!I17+'Madre de Dios'!I17+Moquegua!I17+Puno!I17+Tacna!I17</f>
        <v>39.703845620000024</v>
      </c>
      <c r="J17" s="73">
        <f t="shared" si="0"/>
        <v>9.1158890309239165E-3</v>
      </c>
      <c r="K17" s="64">
        <f t="shared" si="1"/>
        <v>0.27594277396517564</v>
      </c>
      <c r="L17" s="145">
        <f t="shared" si="2"/>
        <v>8.5865836000000115</v>
      </c>
      <c r="M17" s="131"/>
      <c r="N17" s="180">
        <f t="shared" si="3"/>
        <v>0.1289394758834278</v>
      </c>
      <c r="O17" s="8"/>
      <c r="P17" s="23"/>
      <c r="R17" s="28"/>
      <c r="W17" s="3"/>
    </row>
    <row r="18" spans="2:25" x14ac:dyDescent="0.25">
      <c r="B18" s="20"/>
      <c r="C18" s="8"/>
      <c r="D18" s="8"/>
      <c r="E18" s="8"/>
      <c r="F18" s="57" t="s">
        <v>8</v>
      </c>
      <c r="G18" s="55"/>
      <c r="H18" s="25">
        <f>+Arequipa!H18+Cusco!H18+'Madre de Dios'!H18+Moquegua!H18+Puno!H18+Tacna!H18</f>
        <v>44.250494299999986</v>
      </c>
      <c r="I18" s="61">
        <f>+Arequipa!I18+Cusco!I18+'Madre de Dios'!I18+Moquegua!I18+Puno!I18+Tacna!I18</f>
        <v>42.433934130000011</v>
      </c>
      <c r="J18" s="73">
        <f t="shared" si="0"/>
        <v>9.7427095192955497E-3</v>
      </c>
      <c r="K18" s="64">
        <f t="shared" si="1"/>
        <v>-4.1051748658092913E-2</v>
      </c>
      <c r="L18" s="145">
        <f t="shared" si="2"/>
        <v>-1.8165601699999741</v>
      </c>
      <c r="M18" s="131"/>
      <c r="N18" s="180">
        <f t="shared" si="3"/>
        <v>0.13780552339338098</v>
      </c>
      <c r="O18" s="8"/>
      <c r="P18" s="23"/>
      <c r="R18" s="28"/>
      <c r="W18" s="3"/>
    </row>
    <row r="19" spans="2:25" x14ac:dyDescent="0.25">
      <c r="B19" s="20"/>
      <c r="C19" s="8"/>
      <c r="D19" s="8"/>
      <c r="E19" s="8"/>
      <c r="F19" s="57" t="s">
        <v>9</v>
      </c>
      <c r="G19" s="55"/>
      <c r="H19" s="25">
        <f>+Arequipa!H19+Cusco!H19+'Madre de Dios'!H19+Moquegua!H19+Puno!H19+Tacna!H19</f>
        <v>2.6638476800000008</v>
      </c>
      <c r="I19" s="61">
        <f>+Arequipa!I19+Cusco!I19+'Madre de Dios'!I19+Moquegua!I19+Puno!I19+Tacna!I19</f>
        <v>3.020683749999999</v>
      </c>
      <c r="J19" s="73">
        <f t="shared" si="0"/>
        <v>6.935403216620481E-4</v>
      </c>
      <c r="K19" s="64">
        <f t="shared" si="1"/>
        <v>0.13395513290009053</v>
      </c>
      <c r="L19" s="145">
        <f t="shared" si="2"/>
        <v>0.35683606999999817</v>
      </c>
      <c r="M19" s="131"/>
      <c r="N19" s="180">
        <f t="shared" si="3"/>
        <v>9.809764607244786E-3</v>
      </c>
      <c r="O19" s="8"/>
      <c r="P19" s="23"/>
      <c r="R19" s="28"/>
      <c r="U19" s="3"/>
      <c r="V19" s="54"/>
      <c r="W19" s="54"/>
    </row>
    <row r="20" spans="2:25" x14ac:dyDescent="0.25">
      <c r="B20" s="20"/>
      <c r="C20" s="8"/>
      <c r="D20" s="8"/>
      <c r="E20" s="8"/>
      <c r="F20" s="57" t="s">
        <v>10</v>
      </c>
      <c r="G20" s="55"/>
      <c r="H20" s="25">
        <f>+Arequipa!H20+Cusco!H20+'Madre de Dios'!H20+Moquegua!H20+Puno!H20+Tacna!H20</f>
        <v>77.396346599999944</v>
      </c>
      <c r="I20" s="61">
        <f>+Arequipa!I20+Cusco!I20+'Madre de Dios'!I20+Moquegua!I20+Puno!I20+Tacna!I20</f>
        <v>10.190544970000003</v>
      </c>
      <c r="J20" s="73">
        <f t="shared" si="0"/>
        <v>2.3397198850774663E-3</v>
      </c>
      <c r="K20" s="64">
        <f t="shared" si="1"/>
        <v>-0.86833299738724345</v>
      </c>
      <c r="L20" s="145">
        <f t="shared" si="2"/>
        <v>-67.205801629999939</v>
      </c>
      <c r="M20" s="131"/>
      <c r="N20" s="180">
        <f t="shared" si="3"/>
        <v>3.309411234302248E-2</v>
      </c>
      <c r="O20" s="8"/>
      <c r="P20" s="23"/>
      <c r="R20" s="28"/>
      <c r="U20" s="3"/>
      <c r="V20" s="54"/>
      <c r="W20" s="54"/>
    </row>
    <row r="21" spans="2:25" x14ac:dyDescent="0.25">
      <c r="B21" s="20"/>
      <c r="C21" s="8"/>
      <c r="D21" s="8"/>
      <c r="E21" s="8"/>
      <c r="F21" s="58" t="s">
        <v>11</v>
      </c>
      <c r="G21" s="56"/>
      <c r="H21" s="62">
        <f>+Arequipa!H21+Cusco!H21+'Madre de Dios'!H21+Moquegua!H21+Puno!H21+Tacna!H21</f>
        <v>74.28274698999985</v>
      </c>
      <c r="I21" s="63">
        <f>+Arequipa!I21+Cusco!I21+'Madre de Dios'!I21+Moquegua!I21+Puno!I21+Tacna!I21</f>
        <v>82.368914579999952</v>
      </c>
      <c r="J21" s="74">
        <f t="shared" si="0"/>
        <v>1.8911666443985387E-2</v>
      </c>
      <c r="K21" s="66">
        <f t="shared" si="1"/>
        <v>0.10885660422720611</v>
      </c>
      <c r="L21" s="146">
        <f t="shared" si="2"/>
        <v>8.0861675900001018</v>
      </c>
      <c r="M21" s="131"/>
      <c r="N21" s="180">
        <f t="shared" si="3"/>
        <v>0.26749561683974787</v>
      </c>
      <c r="O21" s="8"/>
      <c r="P21" s="23"/>
      <c r="U21" s="3"/>
      <c r="V21" s="54"/>
      <c r="W21" s="54"/>
    </row>
    <row r="22" spans="2:25" ht="16.5" x14ac:dyDescent="0.25">
      <c r="B22" s="20"/>
      <c r="C22" s="8"/>
      <c r="D22" s="8"/>
      <c r="E22" s="8"/>
      <c r="F22" s="67" t="s">
        <v>14</v>
      </c>
      <c r="G22" s="68"/>
      <c r="H22" s="79">
        <f>+Arequipa!H22+Cusco!H22+'Madre de Dios'!H22+Moquegua!H22+Puno!H22+Tacna!H22</f>
        <v>3543.6942753000017</v>
      </c>
      <c r="I22" s="79">
        <f>+Arequipa!I22+Cusco!I22+'Madre de Dios'!I22+Moquegua!I22+Puno!I22+Tacna!I22</f>
        <v>4047.5289057699983</v>
      </c>
      <c r="J22" s="72">
        <f t="shared" si="0"/>
        <v>0.92930102306941698</v>
      </c>
      <c r="K22" s="72">
        <f t="shared" si="1"/>
        <v>0.14217779281406639</v>
      </c>
      <c r="L22" s="147">
        <f t="shared" si="2"/>
        <v>503.83463046999668</v>
      </c>
      <c r="M22" s="131"/>
      <c r="N22" s="182" t="s">
        <v>14</v>
      </c>
      <c r="O22" s="8"/>
      <c r="P22" s="23"/>
      <c r="U22" s="3"/>
      <c r="V22" s="54"/>
      <c r="W22" s="54"/>
    </row>
    <row r="23" spans="2:25" x14ac:dyDescent="0.25">
      <c r="B23" s="20"/>
      <c r="C23" s="8"/>
      <c r="D23" s="8"/>
      <c r="E23" s="8"/>
      <c r="F23" s="59" t="s">
        <v>15</v>
      </c>
      <c r="G23" s="60"/>
      <c r="H23" s="25">
        <f>+Arequipa!H23+Cusco!H23+'Madre de Dios'!H23+Moquegua!H23+Puno!H23+Tacna!H23</f>
        <v>7.1529792999999984</v>
      </c>
      <c r="I23" s="61">
        <f>+Arequipa!I23+Cusco!I23+'Madre de Dios'!I23+Moquegua!I23+Puno!I23+Tacna!I23</f>
        <v>6.7011152799999998</v>
      </c>
      <c r="J23" s="73">
        <f t="shared" si="0"/>
        <v>1.5385568405781196E-3</v>
      </c>
      <c r="K23" s="64">
        <f t="shared" si="1"/>
        <v>-6.3171442422599866E-2</v>
      </c>
      <c r="L23" s="145">
        <f t="shared" si="2"/>
        <v>-0.45186401999999859</v>
      </c>
      <c r="M23" s="131"/>
      <c r="N23" s="180">
        <f>+I23/$I$22</f>
        <v>1.6556065283306941E-3</v>
      </c>
      <c r="O23" s="8"/>
      <c r="P23" s="23"/>
      <c r="R23" s="8"/>
      <c r="W23" s="3"/>
      <c r="X23" s="3"/>
      <c r="Y23" s="3"/>
    </row>
    <row r="24" spans="2:25" x14ac:dyDescent="0.25">
      <c r="B24" s="20"/>
      <c r="C24" s="8"/>
      <c r="D24" s="8"/>
      <c r="E24" s="8"/>
      <c r="F24" s="57" t="s">
        <v>16</v>
      </c>
      <c r="G24" s="55"/>
      <c r="H24" s="25">
        <f>+Arequipa!H24+Cusco!H24+'Madre de Dios'!H24+Moquegua!H24+Puno!H24+Tacna!H24</f>
        <v>3505.7926250000019</v>
      </c>
      <c r="I24" s="61">
        <f>+Arequipa!I24+Cusco!I24+'Madre de Dios'!I24+Moquegua!I24+Puno!I24+Tacna!I24</f>
        <v>4007.0223074399992</v>
      </c>
      <c r="J24" s="73">
        <f t="shared" si="0"/>
        <v>0.92000082431963959</v>
      </c>
      <c r="K24" s="64">
        <f t="shared" si="1"/>
        <v>0.14297185716739214</v>
      </c>
      <c r="L24" s="145">
        <f t="shared" si="2"/>
        <v>501.2296824399973</v>
      </c>
      <c r="M24" s="131"/>
      <c r="N24" s="180">
        <f t="shared" ref="N24:N26" si="4">+I24/$I$22</f>
        <v>0.98999226459575007</v>
      </c>
      <c r="O24" s="8"/>
      <c r="P24" s="23"/>
      <c r="R24" s="8"/>
      <c r="W24" s="3"/>
      <c r="X24" s="3"/>
      <c r="Y24" s="3"/>
    </row>
    <row r="25" spans="2:25" x14ac:dyDescent="0.25">
      <c r="B25" s="20"/>
      <c r="C25" s="8"/>
      <c r="D25" s="8"/>
      <c r="E25" s="8"/>
      <c r="F25" s="57" t="s">
        <v>17</v>
      </c>
      <c r="G25" s="55"/>
      <c r="H25" s="25">
        <f>+Arequipa!H25+Cusco!H25+'Madre de Dios'!H25+Moquegua!H25+Puno!H25+Tacna!H25</f>
        <v>30.734964999999995</v>
      </c>
      <c r="I25" s="61">
        <f>+Arequipa!I25+Cusco!I25+'Madre de Dios'!I25+Moquegua!I25+Puno!I25+Tacna!I25</f>
        <v>33.793748069999999</v>
      </c>
      <c r="J25" s="73">
        <f t="shared" si="0"/>
        <v>7.7589475914630335E-3</v>
      </c>
      <c r="K25" s="64">
        <f t="shared" si="1"/>
        <v>9.9521280404907042E-2</v>
      </c>
      <c r="L25" s="145">
        <f t="shared" si="2"/>
        <v>3.058783070000004</v>
      </c>
      <c r="M25" s="131"/>
      <c r="N25" s="180">
        <f t="shared" si="4"/>
        <v>8.3492295809981642E-3</v>
      </c>
      <c r="O25" s="8"/>
      <c r="P25" s="23"/>
      <c r="R25" s="26"/>
      <c r="W25" s="3"/>
      <c r="X25" s="3"/>
      <c r="Y25" s="3"/>
    </row>
    <row r="26" spans="2:25" x14ac:dyDescent="0.25">
      <c r="B26" s="20"/>
      <c r="C26" s="8"/>
      <c r="D26" s="8"/>
      <c r="E26" s="8"/>
      <c r="F26" s="58" t="s">
        <v>19</v>
      </c>
      <c r="G26" s="56"/>
      <c r="H26" s="62">
        <f>+Arequipa!H26+Cusco!H26+'Madre de Dios'!H26+Moquegua!H26+Puno!H26+Tacna!H26</f>
        <v>1.3706000000000003E-2</v>
      </c>
      <c r="I26" s="63">
        <f>+Arequipa!I26+Cusco!I26+'Madre de Dios'!I26+Moquegua!I26+Puno!I26+Tacna!I26</f>
        <v>1.1734979999999999E-2</v>
      </c>
      <c r="J26" s="74">
        <f t="shared" si="0"/>
        <v>2.6943177364719834E-6</v>
      </c>
      <c r="K26" s="66">
        <f t="shared" si="1"/>
        <v>-0.14380709178462014</v>
      </c>
      <c r="L26" s="146">
        <f t="shared" si="2"/>
        <v>-1.9710200000000039E-3</v>
      </c>
      <c r="M26" s="131"/>
      <c r="N26" s="180">
        <f t="shared" si="4"/>
        <v>2.8992949212224457E-6</v>
      </c>
      <c r="O26" s="8"/>
      <c r="P26" s="23"/>
      <c r="R26" s="8"/>
      <c r="W26" s="3"/>
      <c r="X26" s="3"/>
      <c r="Y26" s="3"/>
    </row>
    <row r="27" spans="2:25" ht="15" customHeight="1" x14ac:dyDescent="0.25">
      <c r="B27" s="20"/>
      <c r="C27" s="8"/>
      <c r="D27" s="8"/>
      <c r="E27" s="8"/>
      <c r="F27" s="75"/>
      <c r="G27" s="76" t="s">
        <v>13</v>
      </c>
      <c r="H27" s="80">
        <f>+H22+H12</f>
        <v>3899.8661205200015</v>
      </c>
      <c r="I27" s="80">
        <f>+I22+I12</f>
        <v>4355.4551273399984</v>
      </c>
      <c r="J27" s="74">
        <f t="shared" si="0"/>
        <v>1</v>
      </c>
      <c r="K27" s="74">
        <f t="shared" si="1"/>
        <v>0.11682170432026262</v>
      </c>
      <c r="L27" s="147">
        <f t="shared" si="2"/>
        <v>455.58900681999694</v>
      </c>
      <c r="M27" s="81"/>
      <c r="N27" s="81"/>
      <c r="O27" s="8"/>
      <c r="P27" s="23"/>
      <c r="R27" s="8"/>
      <c r="X27" s="3"/>
      <c r="Y27" s="3"/>
    </row>
    <row r="28" spans="2:25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  <c r="R28" s="8"/>
      <c r="X28" s="3"/>
      <c r="Y28" s="3"/>
    </row>
    <row r="29" spans="2:25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  <c r="R29" s="8"/>
      <c r="S29" s="3"/>
    </row>
    <row r="30" spans="2:25" x14ac:dyDescent="0.25">
      <c r="B30" s="3"/>
      <c r="C30" s="3"/>
      <c r="D30" s="3"/>
      <c r="E30" s="45"/>
      <c r="F30" s="45"/>
      <c r="G30" s="45"/>
      <c r="H30" s="46"/>
      <c r="I30" s="47"/>
      <c r="J30" s="46"/>
      <c r="K30" s="47"/>
      <c r="L30" s="48"/>
      <c r="M30" s="47"/>
      <c r="N30" s="3"/>
      <c r="O30" s="3"/>
      <c r="P30" s="3"/>
      <c r="R30" s="8"/>
      <c r="S30" s="3"/>
    </row>
    <row r="31" spans="2:25" x14ac:dyDescent="0.25">
      <c r="B31" s="3"/>
      <c r="C31" s="3"/>
      <c r="D31" s="3"/>
      <c r="E31" s="50"/>
      <c r="F31" s="50"/>
      <c r="G31" s="50"/>
      <c r="H31" s="49"/>
      <c r="I31" s="43"/>
      <c r="J31" s="49"/>
      <c r="K31" s="43"/>
      <c r="L31" s="49"/>
      <c r="M31" s="43"/>
      <c r="N31" s="3"/>
      <c r="O31" s="3"/>
      <c r="P31" s="3"/>
      <c r="R31" s="8"/>
      <c r="S31" s="3"/>
    </row>
    <row r="32" spans="2:25" x14ac:dyDescent="0.25">
      <c r="B32" s="151" t="s">
        <v>34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  <c r="R32" s="8"/>
      <c r="S32" s="3"/>
    </row>
    <row r="33" spans="2:25" ht="15" customHeight="1" x14ac:dyDescent="0.25">
      <c r="B33" s="20"/>
      <c r="C33" s="259" t="str">
        <f>+CONCATENATE("Las exportaciones provenientes de ",F38," lideran en millones de US$ las exportaciones en esta macro región, representando el ", FIXED(J38*100,1),"% del total exportado, seguido por ", F39, " y ", F40, " respectivamente.")</f>
        <v>Las exportaciones provenientes de Arequipa lideran en millones de US$ las exportaciones en esta macro región, representando el 53.1% del total exportado, seguido por Puno y Moquegua respectivamente.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3"/>
      <c r="R33" s="8"/>
      <c r="S33" s="3"/>
      <c r="X33" s="3"/>
      <c r="Y33" s="3"/>
    </row>
    <row r="34" spans="2:25" x14ac:dyDescent="0.25">
      <c r="B34" s="20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3"/>
      <c r="R34" s="8"/>
      <c r="S34" s="139"/>
      <c r="T34" s="246"/>
      <c r="U34" s="246"/>
      <c r="V34" s="246"/>
      <c r="W34" s="246"/>
      <c r="X34" s="139"/>
      <c r="Y34" s="139"/>
    </row>
    <row r="35" spans="2:25" x14ac:dyDescent="0.25">
      <c r="B35" s="20"/>
      <c r="C35" s="8"/>
      <c r="D35" s="8"/>
      <c r="E35" s="8"/>
      <c r="F35" s="260" t="s">
        <v>105</v>
      </c>
      <c r="G35" s="260"/>
      <c r="H35" s="260"/>
      <c r="I35" s="260"/>
      <c r="J35" s="260"/>
      <c r="K35" s="260"/>
      <c r="L35" s="260"/>
      <c r="M35" s="8"/>
      <c r="N35" s="8"/>
      <c r="O35" s="8"/>
      <c r="P35" s="23"/>
      <c r="R35" s="8"/>
      <c r="S35" s="139"/>
      <c r="T35" s="246"/>
      <c r="U35" s="246"/>
      <c r="V35" s="246"/>
      <c r="W35" s="246"/>
      <c r="X35" s="139"/>
      <c r="Y35" s="139"/>
    </row>
    <row r="36" spans="2:25" x14ac:dyDescent="0.25">
      <c r="B36" s="20"/>
      <c r="C36" s="8"/>
      <c r="D36" s="8"/>
      <c r="E36" s="8"/>
      <c r="F36" s="261" t="s">
        <v>24</v>
      </c>
      <c r="G36" s="261"/>
      <c r="H36" s="261"/>
      <c r="I36" s="261"/>
      <c r="J36" s="261"/>
      <c r="K36" s="261"/>
      <c r="L36" s="261"/>
      <c r="M36" s="8"/>
      <c r="N36" s="8"/>
      <c r="O36" s="8"/>
      <c r="P36" s="23"/>
      <c r="R36" s="8"/>
      <c r="S36" s="139"/>
      <c r="T36" s="139"/>
      <c r="U36" s="139"/>
      <c r="V36" s="139"/>
      <c r="W36" s="140"/>
      <c r="X36" s="139"/>
      <c r="Y36" s="139"/>
    </row>
    <row r="37" spans="2:25" x14ac:dyDescent="0.25">
      <c r="B37" s="124"/>
      <c r="C37" s="3"/>
      <c r="D37" s="3"/>
      <c r="E37" s="45"/>
      <c r="F37" s="254" t="s">
        <v>35</v>
      </c>
      <c r="G37" s="255"/>
      <c r="H37" s="77" t="s">
        <v>42</v>
      </c>
      <c r="I37" s="78" t="s">
        <v>43</v>
      </c>
      <c r="J37" s="78" t="s">
        <v>41</v>
      </c>
      <c r="K37" s="78" t="s">
        <v>21</v>
      </c>
      <c r="L37" s="78" t="s">
        <v>22</v>
      </c>
      <c r="M37" s="249"/>
      <c r="N37" s="3"/>
      <c r="O37" s="3"/>
      <c r="P37" s="118"/>
      <c r="R37" s="8"/>
      <c r="S37" s="139"/>
      <c r="T37" s="28"/>
      <c r="U37" s="28"/>
      <c r="V37" s="28"/>
      <c r="W37" s="28"/>
      <c r="X37" s="139"/>
      <c r="Y37" s="139"/>
    </row>
    <row r="38" spans="2:25" x14ac:dyDescent="0.25">
      <c r="B38" s="124"/>
      <c r="C38" s="3"/>
      <c r="D38" s="3"/>
      <c r="E38" s="51"/>
      <c r="F38" s="204" t="s">
        <v>56</v>
      </c>
      <c r="G38" s="120"/>
      <c r="H38" s="117">
        <f>+Arequipa!H27</f>
        <v>2053.6510124600009</v>
      </c>
      <c r="I38" s="117">
        <f>+Arequipa!I27</f>
        <v>2313.5968977899993</v>
      </c>
      <c r="J38" s="116">
        <f t="shared" ref="J38:J43" si="5">+I38/I$44</f>
        <v>0.53119520926002028</v>
      </c>
      <c r="K38" s="116">
        <f t="shared" ref="K38:K43" si="6">+I38/H38-1</f>
        <v>0.12657743879210415</v>
      </c>
      <c r="L38" s="115">
        <f t="shared" ref="L38:L43" si="7">+I38-H38</f>
        <v>259.94588532999842</v>
      </c>
      <c r="M38" s="131">
        <f>+L38*100</f>
        <v>25994.588532999842</v>
      </c>
      <c r="N38" s="3"/>
      <c r="O38" s="3"/>
      <c r="P38" s="118"/>
      <c r="R38" s="8"/>
      <c r="S38" s="139"/>
      <c r="T38" s="29"/>
      <c r="U38" s="37" t="str">
        <f>+H37</f>
        <v>2016 - I</v>
      </c>
      <c r="V38" s="37" t="str">
        <f>+I37</f>
        <v>2017 - I</v>
      </c>
      <c r="W38" s="29" t="s">
        <v>1</v>
      </c>
      <c r="X38" s="139"/>
      <c r="Y38" s="139"/>
    </row>
    <row r="39" spans="2:25" x14ac:dyDescent="0.25">
      <c r="B39" s="124"/>
      <c r="C39" s="3"/>
      <c r="D39" s="3"/>
      <c r="E39" s="45"/>
      <c r="F39" s="205" t="s">
        <v>60</v>
      </c>
      <c r="G39" s="174"/>
      <c r="H39" s="117">
        <f>+Puno!H27</f>
        <v>668.62627360000067</v>
      </c>
      <c r="I39" s="117">
        <f>+Puno!I27</f>
        <v>715.31417993999969</v>
      </c>
      <c r="J39" s="116">
        <f t="shared" si="5"/>
        <v>0.16423408324191885</v>
      </c>
      <c r="K39" s="116">
        <f t="shared" si="6"/>
        <v>6.9826610445059556E-2</v>
      </c>
      <c r="L39" s="115">
        <f t="shared" si="7"/>
        <v>46.687906339999017</v>
      </c>
      <c r="M39" s="131">
        <f t="shared" ref="M39:M40" si="8">+L39*100</f>
        <v>4668.7906339999017</v>
      </c>
      <c r="N39" s="3"/>
      <c r="O39" s="3"/>
      <c r="P39" s="118"/>
      <c r="R39" s="8"/>
      <c r="S39" s="139"/>
      <c r="T39" s="37" t="str">
        <f>+F38</f>
        <v>Arequipa</v>
      </c>
      <c r="U39" s="37">
        <f>+H38</f>
        <v>2053.6510124600009</v>
      </c>
      <c r="V39" s="37">
        <f>+I38</f>
        <v>2313.5968977899993</v>
      </c>
      <c r="W39" s="31">
        <f>+V39/U39-1</f>
        <v>0.12657743879210415</v>
      </c>
      <c r="X39" s="139"/>
      <c r="Y39" s="139"/>
    </row>
    <row r="40" spans="2:25" x14ac:dyDescent="0.25">
      <c r="B40" s="124"/>
      <c r="C40" s="3"/>
      <c r="D40" s="3"/>
      <c r="E40" s="3"/>
      <c r="F40" s="204" t="s">
        <v>59</v>
      </c>
      <c r="G40" s="120"/>
      <c r="H40" s="117">
        <f>+Moquegua!H27</f>
        <v>638.46733099999972</v>
      </c>
      <c r="I40" s="117">
        <f>+Moquegua!I27</f>
        <v>628.26378483999986</v>
      </c>
      <c r="J40" s="116">
        <f t="shared" si="5"/>
        <v>0.14424756230325314</v>
      </c>
      <c r="K40" s="116">
        <f t="shared" si="6"/>
        <v>-1.5981312848096008E-2</v>
      </c>
      <c r="L40" s="115">
        <f t="shared" si="7"/>
        <v>-10.20354615999986</v>
      </c>
      <c r="M40" s="131">
        <f t="shared" si="8"/>
        <v>-1020.354615999986</v>
      </c>
      <c r="N40" s="3"/>
      <c r="O40" s="3"/>
      <c r="P40" s="118"/>
      <c r="R40" s="8"/>
      <c r="S40" s="139"/>
      <c r="T40" s="37" t="str">
        <f t="shared" ref="T40:T42" si="9">+F39</f>
        <v>Puno</v>
      </c>
      <c r="U40" s="37">
        <f t="shared" ref="U40:U43" si="10">+H39</f>
        <v>668.62627360000067</v>
      </c>
      <c r="V40" s="37">
        <f t="shared" ref="V40:V43" si="11">+I39</f>
        <v>715.31417993999969</v>
      </c>
      <c r="W40" s="31">
        <f t="shared" ref="W40:W43" si="12">+V40/U40-1</f>
        <v>6.9826610445059556E-2</v>
      </c>
      <c r="X40" s="139"/>
      <c r="Y40" s="139"/>
    </row>
    <row r="41" spans="2:25" x14ac:dyDescent="0.25">
      <c r="B41" s="124"/>
      <c r="C41" s="3"/>
      <c r="D41" s="3"/>
      <c r="E41" s="3"/>
      <c r="F41" s="204" t="s">
        <v>57</v>
      </c>
      <c r="G41" s="120"/>
      <c r="H41" s="117">
        <f>+Cusco!H27</f>
        <v>451.38555319000011</v>
      </c>
      <c r="I41" s="117">
        <f>+Cusco!I27</f>
        <v>579.45115477999991</v>
      </c>
      <c r="J41" s="116">
        <f t="shared" si="5"/>
        <v>0.13304032250101203</v>
      </c>
      <c r="K41" s="116">
        <f t="shared" si="6"/>
        <v>0.28371666014772434</v>
      </c>
      <c r="L41" s="115">
        <f t="shared" si="7"/>
        <v>128.0656015899998</v>
      </c>
      <c r="M41" s="131">
        <f t="shared" ref="M41:M43" si="13">+L41*100</f>
        <v>12806.560158999981</v>
      </c>
      <c r="N41" s="3"/>
      <c r="O41" s="3"/>
      <c r="P41" s="118"/>
      <c r="R41" s="8"/>
      <c r="S41" s="139"/>
      <c r="T41" s="37" t="str">
        <f t="shared" si="9"/>
        <v>Moquegua</v>
      </c>
      <c r="U41" s="37">
        <f t="shared" si="10"/>
        <v>638.46733099999972</v>
      </c>
      <c r="V41" s="37">
        <f t="shared" si="11"/>
        <v>628.26378483999986</v>
      </c>
      <c r="W41" s="31">
        <f t="shared" si="12"/>
        <v>-1.5981312848096008E-2</v>
      </c>
      <c r="X41" s="139"/>
      <c r="Y41" s="139"/>
    </row>
    <row r="42" spans="2:25" x14ac:dyDescent="0.25">
      <c r="B42" s="124"/>
      <c r="C42" s="3"/>
      <c r="D42" s="3"/>
      <c r="E42" s="3"/>
      <c r="F42" s="204" t="s">
        <v>61</v>
      </c>
      <c r="G42" s="120"/>
      <c r="H42" s="117">
        <f>+Tacna!H27</f>
        <v>69.957536270000006</v>
      </c>
      <c r="I42" s="117">
        <f>+Tacna!I27</f>
        <v>84.003747200000007</v>
      </c>
      <c r="J42" s="116">
        <f t="shared" si="5"/>
        <v>1.9287019322663412E-2</v>
      </c>
      <c r="K42" s="116">
        <f t="shared" si="6"/>
        <v>0.20078195543920918</v>
      </c>
      <c r="L42" s="115">
        <f t="shared" si="7"/>
        <v>14.046210930000001</v>
      </c>
      <c r="M42" s="131">
        <f t="shared" si="13"/>
        <v>1404.6210930000002</v>
      </c>
      <c r="N42" s="3"/>
      <c r="O42" s="3"/>
      <c r="P42" s="118"/>
      <c r="R42" s="8"/>
      <c r="S42" s="139"/>
      <c r="T42" s="37" t="str">
        <f t="shared" si="9"/>
        <v>Cusco</v>
      </c>
      <c r="U42" s="37">
        <f t="shared" si="10"/>
        <v>451.38555319000011</v>
      </c>
      <c r="V42" s="37">
        <f t="shared" si="11"/>
        <v>579.45115477999991</v>
      </c>
      <c r="W42" s="31">
        <f t="shared" si="12"/>
        <v>0.28371666014772434</v>
      </c>
      <c r="X42" s="139"/>
      <c r="Y42" s="139"/>
    </row>
    <row r="43" spans="2:25" x14ac:dyDescent="0.25">
      <c r="B43" s="124"/>
      <c r="C43" s="3"/>
      <c r="D43" s="3"/>
      <c r="E43" s="3"/>
      <c r="F43" s="204" t="s">
        <v>58</v>
      </c>
      <c r="G43" s="120"/>
      <c r="H43" s="117">
        <f>+'Madre de Dios'!H27</f>
        <v>17.778414000000001</v>
      </c>
      <c r="I43" s="117">
        <f>+'Madre de Dios'!I27</f>
        <v>34.82536279</v>
      </c>
      <c r="J43" s="116">
        <f t="shared" si="5"/>
        <v>7.9958033711321555E-3</v>
      </c>
      <c r="K43" s="116">
        <f t="shared" si="6"/>
        <v>0.95885655435856076</v>
      </c>
      <c r="L43" s="115">
        <f t="shared" si="7"/>
        <v>17.046948789999998</v>
      </c>
      <c r="M43" s="131">
        <f t="shared" si="13"/>
        <v>1704.6948789999999</v>
      </c>
      <c r="N43" s="3"/>
      <c r="O43" s="3"/>
      <c r="P43" s="118"/>
      <c r="R43" s="8"/>
      <c r="S43" s="139"/>
      <c r="T43" s="37" t="str">
        <f>+F42</f>
        <v>Tacna</v>
      </c>
      <c r="U43" s="37">
        <f t="shared" si="10"/>
        <v>69.957536270000006</v>
      </c>
      <c r="V43" s="37">
        <f t="shared" si="11"/>
        <v>84.003747200000007</v>
      </c>
      <c r="W43" s="31">
        <f t="shared" si="12"/>
        <v>0.20078195543920918</v>
      </c>
      <c r="X43" s="139"/>
      <c r="Y43" s="139"/>
    </row>
    <row r="44" spans="2:25" x14ac:dyDescent="0.25">
      <c r="B44" s="125"/>
      <c r="C44" s="39"/>
      <c r="D44" s="39"/>
      <c r="E44" s="39"/>
      <c r="F44" s="121" t="s">
        <v>13</v>
      </c>
      <c r="G44" s="122"/>
      <c r="H44" s="123">
        <f>SUM(H38:H43)</f>
        <v>3899.8661205200015</v>
      </c>
      <c r="I44" s="80">
        <f>SUM(I38:I43)</f>
        <v>4355.4551273399993</v>
      </c>
      <c r="J44" s="72">
        <f t="shared" ref="J44" si="14">+I44/I$44</f>
        <v>1</v>
      </c>
      <c r="K44" s="72">
        <f t="shared" ref="K44" si="15">+I44/H44-1</f>
        <v>0.11682170432026284</v>
      </c>
      <c r="L44" s="80">
        <f t="shared" ref="L44" si="16">+I44-H44</f>
        <v>455.58900681999785</v>
      </c>
      <c r="M44" s="131">
        <f t="shared" ref="M44" si="17">+L44*100</f>
        <v>45558.900681999789</v>
      </c>
      <c r="N44" s="3"/>
      <c r="O44" s="3"/>
      <c r="P44" s="118"/>
      <c r="S44" s="246"/>
      <c r="T44" s="37" t="str">
        <f>+F43</f>
        <v>Madre de Dios</v>
      </c>
      <c r="U44" s="37">
        <f t="shared" ref="U44" si="18">+H43</f>
        <v>17.778414000000001</v>
      </c>
      <c r="V44" s="37">
        <f t="shared" ref="V44" si="19">+I43</f>
        <v>34.82536279</v>
      </c>
      <c r="W44" s="31">
        <f t="shared" ref="W44" si="20">+V44/U44-1</f>
        <v>0.95885655435856076</v>
      </c>
      <c r="X44" s="246"/>
      <c r="Y44" s="246"/>
    </row>
    <row r="45" spans="2:25" x14ac:dyDescent="0.25">
      <c r="B45" s="126"/>
      <c r="C45" s="44"/>
      <c r="D45" s="44"/>
      <c r="E45" s="44"/>
      <c r="F45" s="82" t="s">
        <v>37</v>
      </c>
      <c r="G45" s="44"/>
      <c r="H45" s="44"/>
      <c r="I45" s="44"/>
      <c r="J45" s="44"/>
      <c r="K45" s="44"/>
      <c r="L45" s="44"/>
      <c r="M45" s="44"/>
      <c r="N45" s="44"/>
      <c r="O45" s="44"/>
      <c r="P45" s="118"/>
      <c r="S45" s="246"/>
      <c r="T45" s="246"/>
      <c r="U45" s="248"/>
      <c r="V45" s="248"/>
      <c r="W45" s="247"/>
      <c r="X45" s="246"/>
      <c r="Y45" s="246"/>
    </row>
    <row r="46" spans="2:25" x14ac:dyDescent="0.25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19"/>
      <c r="S46" s="246"/>
      <c r="T46" s="246"/>
      <c r="U46" s="246"/>
      <c r="V46" s="246"/>
      <c r="W46" s="246"/>
      <c r="X46" s="246"/>
      <c r="Y46" s="246"/>
    </row>
    <row r="47" spans="2:25" x14ac:dyDescent="0.25">
      <c r="B47" s="3"/>
      <c r="C47" s="3"/>
      <c r="D47" s="3"/>
      <c r="E47" s="27"/>
      <c r="F47" s="27"/>
      <c r="G47" s="27"/>
      <c r="H47" s="27"/>
      <c r="I47" s="27"/>
      <c r="J47" s="27"/>
      <c r="K47" s="27"/>
      <c r="L47" s="27"/>
      <c r="M47" s="27"/>
      <c r="N47" s="3"/>
      <c r="O47" s="3"/>
      <c r="P47" s="3"/>
    </row>
    <row r="48" spans="2:25" x14ac:dyDescent="0.25">
      <c r="B48" s="3"/>
      <c r="C48" s="3"/>
      <c r="D48" s="3"/>
      <c r="E48" s="38"/>
      <c r="F48" s="38"/>
      <c r="G48" s="38"/>
      <c r="H48" s="38"/>
      <c r="I48" s="38"/>
      <c r="J48" s="38"/>
      <c r="K48" s="38"/>
      <c r="L48" s="38"/>
      <c r="M48" s="38"/>
      <c r="N48" s="3"/>
      <c r="O48" s="3"/>
      <c r="P48" s="3"/>
    </row>
    <row r="49" spans="2:24" x14ac:dyDescent="0.25">
      <c r="B49" s="175" t="s">
        <v>28</v>
      </c>
      <c r="C49" s="9"/>
      <c r="D49" s="9"/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22"/>
    </row>
    <row r="50" spans="2:24" x14ac:dyDescent="0.25">
      <c r="B50" s="20"/>
      <c r="C50" s="262" t="str">
        <f>+CONCATENATE("El principal Socio Comercial para esta macro región es ",F55, " con exportaciones equivalentes a US$ ",I55," millones obteniendo ",IF(K55&gt;0,"un aumento de ","una reducción de "), FIXED(K55*100,1), "% respecto al año 2015. Le siguen ",F56," y ",F57," como principales socios comerciales respectivamente.")</f>
        <v>El principal Socio Comercial para esta macro región es China con exportaciones equivalentes a US$ 1468.70505252 millones obteniendo un aumento de 27.4% respecto al año 2015. Le siguen India y Estados Unidos como principales socios comerciales respectivamente.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3"/>
      <c r="T50" s="135"/>
      <c r="U50" s="133"/>
      <c r="W50" s="135"/>
      <c r="X50" s="136"/>
    </row>
    <row r="51" spans="2:24" x14ac:dyDescent="0.25">
      <c r="B51" s="20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3"/>
      <c r="T51" s="135"/>
      <c r="U51" s="133"/>
      <c r="W51" s="135"/>
      <c r="X51" s="136"/>
    </row>
    <row r="52" spans="2:24" x14ac:dyDescent="0.25">
      <c r="B52" s="124"/>
      <c r="C52" s="42"/>
      <c r="D52" s="43"/>
      <c r="E52" s="45"/>
      <c r="F52" s="257" t="s">
        <v>47</v>
      </c>
      <c r="G52" s="257"/>
      <c r="H52" s="257"/>
      <c r="I52" s="257"/>
      <c r="J52" s="257"/>
      <c r="K52" s="257"/>
      <c r="L52" s="49"/>
      <c r="M52" s="43"/>
      <c r="N52" s="3"/>
      <c r="O52" s="3"/>
      <c r="P52" s="118"/>
      <c r="T52" s="135"/>
      <c r="U52" s="133"/>
      <c r="W52" s="135"/>
      <c r="X52" s="136"/>
    </row>
    <row r="53" spans="2:24" x14ac:dyDescent="0.25">
      <c r="B53" s="124"/>
      <c r="C53" s="42"/>
      <c r="D53" s="43"/>
      <c r="E53" s="45"/>
      <c r="F53" s="258" t="s">
        <v>24</v>
      </c>
      <c r="G53" s="258"/>
      <c r="H53" s="258"/>
      <c r="I53" s="258"/>
      <c r="J53" s="258"/>
      <c r="K53" s="258"/>
      <c r="L53" s="49"/>
      <c r="M53" s="43"/>
      <c r="N53" s="3"/>
      <c r="O53" s="3"/>
      <c r="P53" s="118"/>
      <c r="T53" s="135"/>
      <c r="U53" s="133"/>
    </row>
    <row r="54" spans="2:24" x14ac:dyDescent="0.25">
      <c r="B54" s="124"/>
      <c r="C54" s="42"/>
      <c r="D54" s="43"/>
      <c r="E54" s="45"/>
      <c r="F54" s="254" t="s">
        <v>32</v>
      </c>
      <c r="G54" s="255"/>
      <c r="H54" s="77" t="s">
        <v>42</v>
      </c>
      <c r="I54" s="78" t="s">
        <v>43</v>
      </c>
      <c r="J54" s="78" t="s">
        <v>41</v>
      </c>
      <c r="K54" s="78" t="s">
        <v>21</v>
      </c>
      <c r="L54" s="49"/>
      <c r="M54" s="43"/>
      <c r="N54" s="3"/>
      <c r="O54" s="3"/>
      <c r="P54" s="118"/>
      <c r="T54" s="135"/>
      <c r="U54" s="30"/>
      <c r="V54" s="28"/>
    </row>
    <row r="55" spans="2:24" x14ac:dyDescent="0.25">
      <c r="B55" s="124"/>
      <c r="C55" s="42"/>
      <c r="D55" s="43"/>
      <c r="E55" s="45"/>
      <c r="F55" s="108" t="s">
        <v>30</v>
      </c>
      <c r="G55" s="109"/>
      <c r="H55" s="112">
        <v>1153.0177510000015</v>
      </c>
      <c r="I55" s="110">
        <v>1468.7050525200004</v>
      </c>
      <c r="J55" s="113">
        <f>+I55/I$66</f>
        <v>0.33721046585939246</v>
      </c>
      <c r="K55" s="111">
        <f>IFERROR(I55/H55-1," - ")</f>
        <v>0.27379223021172594</v>
      </c>
      <c r="L55" s="49">
        <f>+K55*100</f>
        <v>27.379223021172592</v>
      </c>
      <c r="M55" s="43"/>
      <c r="N55" s="3"/>
      <c r="O55" s="3"/>
      <c r="P55" s="118"/>
      <c r="U55" s="28" t="str">
        <f t="shared" ref="U55:U63" si="21">+F55</f>
        <v>China</v>
      </c>
      <c r="V55" s="37">
        <f t="shared" ref="V55:V63" si="22">+I55</f>
        <v>1468.7050525200004</v>
      </c>
    </row>
    <row r="56" spans="2:24" x14ac:dyDescent="0.25">
      <c r="B56" s="124"/>
      <c r="C56" s="42"/>
      <c r="D56" s="43"/>
      <c r="E56" s="45"/>
      <c r="F56" s="90" t="s">
        <v>54</v>
      </c>
      <c r="G56" s="91"/>
      <c r="H56" s="102">
        <v>213.10455999999991</v>
      </c>
      <c r="I56" s="89">
        <v>524.05432474999998</v>
      </c>
      <c r="J56" s="105">
        <f t="shared" ref="J56:J66" si="23">+I56/I$66</f>
        <v>0.12032136927790024</v>
      </c>
      <c r="K56" s="103">
        <f t="shared" ref="K56:K66" si="24">IFERROR(I56/H56-1," - ")</f>
        <v>1.4591417694206084</v>
      </c>
      <c r="L56" s="49">
        <f t="shared" ref="L56:L65" si="25">+K56*100</f>
        <v>145.91417694206083</v>
      </c>
      <c r="M56" s="43"/>
      <c r="N56" s="3"/>
      <c r="O56" s="3"/>
      <c r="P56" s="118"/>
      <c r="T56" s="135"/>
      <c r="U56" s="28" t="str">
        <f t="shared" si="21"/>
        <v>India</v>
      </c>
      <c r="V56" s="37">
        <f t="shared" si="22"/>
        <v>524.05432474999998</v>
      </c>
    </row>
    <row r="57" spans="2:24" x14ac:dyDescent="0.25">
      <c r="B57" s="124"/>
      <c r="C57" s="42"/>
      <c r="D57" s="43"/>
      <c r="E57" s="45"/>
      <c r="F57" s="90" t="s">
        <v>29</v>
      </c>
      <c r="G57" s="91"/>
      <c r="H57" s="102">
        <v>449.10738487999998</v>
      </c>
      <c r="I57" s="89">
        <v>510.10153195000078</v>
      </c>
      <c r="J57" s="105">
        <f t="shared" si="23"/>
        <v>0.11711784808618483</v>
      </c>
      <c r="K57" s="103">
        <f t="shared" si="24"/>
        <v>0.13581194414404529</v>
      </c>
      <c r="L57" s="49">
        <f t="shared" si="25"/>
        <v>13.581194414404528</v>
      </c>
      <c r="M57" s="102"/>
      <c r="N57" s="102"/>
      <c r="O57" s="3"/>
      <c r="P57" s="118"/>
      <c r="T57" s="135"/>
      <c r="U57" s="28" t="str">
        <f t="shared" si="21"/>
        <v>Estados Unidos</v>
      </c>
      <c r="V57" s="37">
        <f t="shared" si="22"/>
        <v>510.10153195000078</v>
      </c>
    </row>
    <row r="58" spans="2:24" x14ac:dyDescent="0.25">
      <c r="B58" s="124"/>
      <c r="C58" s="42"/>
      <c r="D58" s="43"/>
      <c r="E58" s="45"/>
      <c r="F58" s="90" t="s">
        <v>77</v>
      </c>
      <c r="G58" s="91"/>
      <c r="H58" s="102">
        <v>426.8588885000006</v>
      </c>
      <c r="I58" s="89">
        <v>367.28931859999994</v>
      </c>
      <c r="J58" s="105">
        <f t="shared" si="23"/>
        <v>8.4328573676366647E-2</v>
      </c>
      <c r="K58" s="103">
        <f t="shared" si="24"/>
        <v>-0.13955330790775033</v>
      </c>
      <c r="L58" s="49">
        <f t="shared" si="25"/>
        <v>-13.955330790775033</v>
      </c>
      <c r="M58" s="102"/>
      <c r="N58" s="102"/>
      <c r="O58" s="3"/>
      <c r="P58" s="118"/>
      <c r="T58" s="135"/>
      <c r="U58" s="28" t="str">
        <f t="shared" si="21"/>
        <v>Suiza</v>
      </c>
      <c r="V58" s="37">
        <f t="shared" si="22"/>
        <v>367.28931859999994</v>
      </c>
    </row>
    <row r="59" spans="2:24" x14ac:dyDescent="0.25">
      <c r="B59" s="124"/>
      <c r="C59" s="42"/>
      <c r="D59" s="43"/>
      <c r="E59" s="45"/>
      <c r="F59" s="90" t="s">
        <v>51</v>
      </c>
      <c r="G59" s="91"/>
      <c r="H59" s="102">
        <v>298.74746760000011</v>
      </c>
      <c r="I59" s="89">
        <v>358.46555859000011</v>
      </c>
      <c r="J59" s="105">
        <f t="shared" si="23"/>
        <v>8.230266369634838E-2</v>
      </c>
      <c r="K59" s="103">
        <f t="shared" si="24"/>
        <v>0.19989488603785577</v>
      </c>
      <c r="L59" s="49">
        <f t="shared" si="25"/>
        <v>19.989488603785578</v>
      </c>
      <c r="M59" s="102"/>
      <c r="N59" s="102"/>
      <c r="O59" s="3"/>
      <c r="P59" s="118"/>
      <c r="U59" s="28" t="str">
        <f t="shared" si="21"/>
        <v>Japón</v>
      </c>
      <c r="V59" s="37">
        <f t="shared" si="22"/>
        <v>358.46555859000011</v>
      </c>
    </row>
    <row r="60" spans="2:24" x14ac:dyDescent="0.25">
      <c r="B60" s="124"/>
      <c r="C60" s="40"/>
      <c r="D60" s="41"/>
      <c r="E60" s="45"/>
      <c r="F60" s="90" t="s">
        <v>50</v>
      </c>
      <c r="G60" s="91"/>
      <c r="H60" s="102">
        <v>225.58170500000003</v>
      </c>
      <c r="I60" s="89">
        <v>182.54219760000015</v>
      </c>
      <c r="J60" s="105">
        <f t="shared" si="23"/>
        <v>4.1911164795189595E-2</v>
      </c>
      <c r="K60" s="103">
        <f t="shared" si="24"/>
        <v>-0.19079343069953247</v>
      </c>
      <c r="L60" s="49">
        <f t="shared" si="25"/>
        <v>-19.079343069953246</v>
      </c>
      <c r="M60" s="102"/>
      <c r="N60" s="102"/>
      <c r="O60" s="3"/>
      <c r="P60" s="118"/>
      <c r="U60" s="28" t="str">
        <f t="shared" si="21"/>
        <v>Brasil</v>
      </c>
      <c r="V60" s="37">
        <f t="shared" si="22"/>
        <v>182.54219760000015</v>
      </c>
    </row>
    <row r="61" spans="2:24" x14ac:dyDescent="0.25">
      <c r="B61" s="124"/>
      <c r="C61" s="42"/>
      <c r="D61" s="43"/>
      <c r="E61" s="45"/>
      <c r="F61" s="90" t="s">
        <v>53</v>
      </c>
      <c r="G61" s="91"/>
      <c r="H61" s="102">
        <v>124.97950100000001</v>
      </c>
      <c r="I61" s="89">
        <v>161.48341294000016</v>
      </c>
      <c r="J61" s="105">
        <f t="shared" si="23"/>
        <v>3.7076128261852331E-2</v>
      </c>
      <c r="K61" s="103">
        <f t="shared" si="24"/>
        <v>0.29207919417121175</v>
      </c>
      <c r="L61" s="49">
        <f t="shared" si="25"/>
        <v>29.207919417121175</v>
      </c>
      <c r="M61" s="43"/>
      <c r="N61" s="49"/>
      <c r="O61" s="43"/>
      <c r="P61" s="118"/>
      <c r="U61" s="28" t="str">
        <f t="shared" si="21"/>
        <v>Corea del Sur</v>
      </c>
      <c r="V61" s="37">
        <f t="shared" si="22"/>
        <v>161.48341294000016</v>
      </c>
    </row>
    <row r="62" spans="2:24" x14ac:dyDescent="0.25">
      <c r="B62" s="124"/>
      <c r="C62" s="42"/>
      <c r="D62" s="43"/>
      <c r="E62" s="45"/>
      <c r="F62" s="90" t="s">
        <v>49</v>
      </c>
      <c r="G62" s="91"/>
      <c r="H62" s="102">
        <v>91.617665000000116</v>
      </c>
      <c r="I62" s="89">
        <v>112.86764599000004</v>
      </c>
      <c r="J62" s="105">
        <f t="shared" si="23"/>
        <v>2.5914087664801994E-2</v>
      </c>
      <c r="K62" s="103">
        <f t="shared" si="24"/>
        <v>0.23194196217508822</v>
      </c>
      <c r="L62" s="49">
        <f t="shared" si="25"/>
        <v>23.194196217508821</v>
      </c>
      <c r="M62" s="43"/>
      <c r="N62" s="3"/>
      <c r="O62" s="3"/>
      <c r="P62" s="118"/>
      <c r="U62" s="28" t="str">
        <f t="shared" si="21"/>
        <v>España</v>
      </c>
      <c r="V62" s="37">
        <f t="shared" si="22"/>
        <v>112.86764599000004</v>
      </c>
    </row>
    <row r="63" spans="2:24" x14ac:dyDescent="0.25">
      <c r="B63" s="124"/>
      <c r="C63" s="42"/>
      <c r="D63" s="43"/>
      <c r="E63" s="45"/>
      <c r="F63" s="90" t="s">
        <v>64</v>
      </c>
      <c r="G63" s="91"/>
      <c r="H63" s="102">
        <v>135.22547008000001</v>
      </c>
      <c r="I63" s="89">
        <v>106.03852124999996</v>
      </c>
      <c r="J63" s="105">
        <f t="shared" si="23"/>
        <v>2.4346140219509215E-2</v>
      </c>
      <c r="K63" s="103">
        <f t="shared" si="24"/>
        <v>-0.21583913749926631</v>
      </c>
      <c r="L63" s="49">
        <f t="shared" si="25"/>
        <v>-21.58391374992663</v>
      </c>
      <c r="M63" s="43"/>
      <c r="N63" s="3"/>
      <c r="O63" s="3"/>
      <c r="P63" s="118"/>
      <c r="T63" s="28"/>
      <c r="U63" s="28" t="str">
        <f t="shared" si="21"/>
        <v>Italia</v>
      </c>
      <c r="V63" s="37">
        <f t="shared" si="22"/>
        <v>106.03852124999996</v>
      </c>
    </row>
    <row r="64" spans="2:24" x14ac:dyDescent="0.25">
      <c r="B64" s="124"/>
      <c r="C64" s="42"/>
      <c r="D64" s="43"/>
      <c r="E64" s="45"/>
      <c r="F64" s="90" t="s">
        <v>96</v>
      </c>
      <c r="G64" s="91"/>
      <c r="H64" s="102">
        <v>124.32142099999999</v>
      </c>
      <c r="I64" s="89">
        <v>94.92935177999999</v>
      </c>
      <c r="J64" s="105">
        <f t="shared" si="23"/>
        <v>2.1795506785068423E-2</v>
      </c>
      <c r="K64" s="103">
        <f t="shared" si="24"/>
        <v>-0.23641999088797416</v>
      </c>
      <c r="L64" s="49">
        <f t="shared" si="25"/>
        <v>-23.641999088797416</v>
      </c>
      <c r="M64" s="43"/>
      <c r="N64" s="3"/>
      <c r="O64" s="3"/>
      <c r="P64" s="118"/>
      <c r="T64" s="28"/>
      <c r="U64" s="30" t="s">
        <v>33</v>
      </c>
      <c r="V64" s="37">
        <f>+I64+I65</f>
        <v>563.90756314999612</v>
      </c>
    </row>
    <row r="65" spans="2:24" x14ac:dyDescent="0.25">
      <c r="B65" s="126"/>
      <c r="C65" s="44"/>
      <c r="D65" s="44"/>
      <c r="E65" s="44"/>
      <c r="F65" s="93" t="s">
        <v>33</v>
      </c>
      <c r="G65" s="94"/>
      <c r="H65" s="102">
        <f>+H66-SUM(H55:H64)</f>
        <v>657.30430645999922</v>
      </c>
      <c r="I65" s="102">
        <f>+I66-SUM(I55:I64)</f>
        <v>468.97821136999619</v>
      </c>
      <c r="J65" s="106">
        <f t="shared" si="23"/>
        <v>0.1076760516773857</v>
      </c>
      <c r="K65" s="104">
        <f t="shared" si="24"/>
        <v>-0.28651279664400586</v>
      </c>
      <c r="L65" s="49">
        <f t="shared" si="25"/>
        <v>-28.651279664400587</v>
      </c>
      <c r="M65" s="44"/>
      <c r="N65" s="44"/>
      <c r="O65" s="44"/>
      <c r="P65" s="118"/>
      <c r="T65" s="28"/>
      <c r="U65" s="28"/>
      <c r="V65" s="28"/>
    </row>
    <row r="66" spans="2:24" x14ac:dyDescent="0.25">
      <c r="B66" s="124"/>
      <c r="C66" s="44"/>
      <c r="D66" s="44"/>
      <c r="E66" s="44"/>
      <c r="F66" s="96" t="s">
        <v>13</v>
      </c>
      <c r="G66" s="97"/>
      <c r="H66" s="88">
        <f>+H27</f>
        <v>3899.8661205200015</v>
      </c>
      <c r="I66" s="88">
        <f>+I27</f>
        <v>4355.4551273399984</v>
      </c>
      <c r="J66" s="74">
        <f t="shared" si="23"/>
        <v>1</v>
      </c>
      <c r="K66" s="98">
        <f t="shared" si="24"/>
        <v>0.11682170432026262</v>
      </c>
      <c r="L66" s="44"/>
      <c r="M66" s="44"/>
      <c r="N66" s="44"/>
      <c r="O66" s="44"/>
      <c r="P66" s="118"/>
      <c r="T66" s="28"/>
    </row>
    <row r="67" spans="2:24" x14ac:dyDescent="0.25">
      <c r="B67" s="124"/>
      <c r="C67" s="38"/>
      <c r="D67" s="38"/>
      <c r="E67" s="38"/>
      <c r="F67" s="82" t="s">
        <v>25</v>
      </c>
      <c r="G67" s="8"/>
      <c r="H67" s="32"/>
      <c r="I67" s="8"/>
      <c r="J67" s="8"/>
      <c r="K67" s="8"/>
      <c r="L67" s="38"/>
      <c r="M67" s="38"/>
      <c r="N67" s="38"/>
      <c r="O67" s="38"/>
      <c r="P67" s="118"/>
      <c r="T67" s="28"/>
    </row>
    <row r="68" spans="2:24" x14ac:dyDescent="0.25">
      <c r="B68" s="127"/>
      <c r="C68" s="129"/>
      <c r="D68" s="129"/>
      <c r="E68" s="129"/>
      <c r="F68" s="129"/>
      <c r="G68" s="129"/>
      <c r="H68" s="129"/>
      <c r="I68" s="130"/>
      <c r="J68" s="129"/>
      <c r="K68" s="129"/>
      <c r="L68" s="129"/>
      <c r="M68" s="129"/>
      <c r="N68" s="129"/>
      <c r="O68" s="129"/>
      <c r="P68" s="119"/>
      <c r="T68" s="28"/>
      <c r="U68" s="2"/>
      <c r="V68" s="2"/>
      <c r="W68" s="28"/>
    </row>
    <row r="69" spans="2:24" x14ac:dyDescent="0.25">
      <c r="B69" s="3"/>
      <c r="C69" s="52"/>
      <c r="D69" s="52"/>
      <c r="E69" s="52"/>
      <c r="F69" s="52"/>
      <c r="G69" s="52"/>
      <c r="H69" s="52"/>
      <c r="I69" s="3"/>
      <c r="J69" s="52"/>
      <c r="K69" s="52"/>
      <c r="L69" s="52"/>
      <c r="M69" s="52"/>
      <c r="N69" s="52"/>
      <c r="O69" s="52"/>
      <c r="P69" s="3"/>
      <c r="T69" s="28"/>
      <c r="U69" s="2"/>
      <c r="V69" s="2"/>
      <c r="W69" s="28"/>
    </row>
    <row r="70" spans="2:24" x14ac:dyDescent="0.25">
      <c r="B70" s="3"/>
      <c r="C70" s="53"/>
      <c r="D70" s="49"/>
      <c r="E70" s="49"/>
      <c r="F70" s="49"/>
      <c r="G70" s="49"/>
      <c r="H70" s="49"/>
      <c r="I70" s="3"/>
      <c r="J70" s="53"/>
      <c r="K70" s="49"/>
      <c r="L70" s="49"/>
      <c r="M70" s="49"/>
      <c r="N70" s="49"/>
      <c r="O70" s="49"/>
      <c r="P70" s="3"/>
      <c r="T70" s="28"/>
      <c r="U70" s="2"/>
      <c r="V70" s="2"/>
      <c r="W70" s="30"/>
      <c r="X70" s="134"/>
    </row>
    <row r="71" spans="2:24" x14ac:dyDescent="0.25">
      <c r="B71" s="175" t="s">
        <v>36</v>
      </c>
      <c r="C71" s="9"/>
      <c r="D71" s="9"/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22"/>
      <c r="T71" s="28"/>
      <c r="U71" s="2"/>
      <c r="V71" s="2"/>
      <c r="W71" s="30"/>
      <c r="X71" s="134"/>
    </row>
    <row r="72" spans="2:24" ht="15" customHeight="1" x14ac:dyDescent="0.25">
      <c r="B72" s="20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3"/>
      <c r="T72" s="28"/>
      <c r="U72" s="2"/>
      <c r="V72" s="2"/>
      <c r="W72" s="30"/>
      <c r="X72" s="134"/>
    </row>
    <row r="73" spans="2:24" x14ac:dyDescent="0.25">
      <c r="B73" s="20"/>
      <c r="C73" s="257" t="s">
        <v>39</v>
      </c>
      <c r="D73" s="257"/>
      <c r="E73" s="257"/>
      <c r="F73" s="257"/>
      <c r="G73" s="257"/>
      <c r="H73" s="257"/>
      <c r="I73" s="148"/>
      <c r="J73" s="257" t="s">
        <v>40</v>
      </c>
      <c r="K73" s="257"/>
      <c r="L73" s="257"/>
      <c r="M73" s="257"/>
      <c r="N73" s="257"/>
      <c r="O73" s="257"/>
      <c r="P73" s="23"/>
      <c r="T73" s="28"/>
      <c r="U73" s="2"/>
      <c r="V73" s="2"/>
      <c r="W73" s="30"/>
      <c r="X73" s="134"/>
    </row>
    <row r="74" spans="2:24" x14ac:dyDescent="0.25">
      <c r="B74" s="20"/>
      <c r="C74" s="258" t="s">
        <v>24</v>
      </c>
      <c r="D74" s="258"/>
      <c r="E74" s="258"/>
      <c r="F74" s="258"/>
      <c r="G74" s="258"/>
      <c r="H74" s="258"/>
      <c r="I74" s="8"/>
      <c r="J74" s="258" t="s">
        <v>24</v>
      </c>
      <c r="K74" s="258"/>
      <c r="L74" s="258"/>
      <c r="M74" s="258"/>
      <c r="N74" s="258"/>
      <c r="O74" s="258"/>
      <c r="P74" s="23"/>
      <c r="T74" s="28"/>
      <c r="U74" s="2"/>
      <c r="V74" s="2"/>
      <c r="W74" s="30"/>
      <c r="X74" s="134"/>
    </row>
    <row r="75" spans="2:24" x14ac:dyDescent="0.25">
      <c r="B75" s="20"/>
      <c r="C75" s="254" t="s">
        <v>12</v>
      </c>
      <c r="D75" s="255"/>
      <c r="E75" s="77" t="s">
        <v>42</v>
      </c>
      <c r="F75" s="78" t="s">
        <v>43</v>
      </c>
      <c r="G75" s="78" t="s">
        <v>41</v>
      </c>
      <c r="H75" s="78" t="s">
        <v>21</v>
      </c>
      <c r="I75" s="8"/>
      <c r="J75" s="254" t="s">
        <v>12</v>
      </c>
      <c r="K75" s="255"/>
      <c r="L75" s="77" t="s">
        <v>42</v>
      </c>
      <c r="M75" s="78" t="s">
        <v>43</v>
      </c>
      <c r="N75" s="78" t="s">
        <v>20</v>
      </c>
      <c r="O75" s="78" t="s">
        <v>21</v>
      </c>
      <c r="P75" s="23"/>
      <c r="T75" s="28"/>
      <c r="U75" s="30"/>
      <c r="V75" s="30"/>
      <c r="W75" s="30"/>
      <c r="X75" s="134"/>
    </row>
    <row r="76" spans="2:24" x14ac:dyDescent="0.25">
      <c r="B76" s="20"/>
      <c r="C76" s="206" t="s">
        <v>107</v>
      </c>
      <c r="D76" s="207"/>
      <c r="E76" s="208">
        <v>81.444837299999989</v>
      </c>
      <c r="F76" s="208">
        <v>94.25316449999994</v>
      </c>
      <c r="G76" s="209">
        <f>+F76/F$96</f>
        <v>0.30609008878632871</v>
      </c>
      <c r="H76" s="210">
        <f>IFERROR(F76/E76-1," - ")</f>
        <v>0.15726383187212711</v>
      </c>
      <c r="I76" s="8"/>
      <c r="J76" s="240" t="s">
        <v>169</v>
      </c>
      <c r="K76" s="241"/>
      <c r="L76" s="208">
        <v>7.1529793000000002</v>
      </c>
      <c r="M76" s="208">
        <v>6.7011152800000007</v>
      </c>
      <c r="N76" s="209">
        <f>+M76/M$96</f>
        <v>1.6556065283306943E-3</v>
      </c>
      <c r="O76" s="210">
        <f>IFERROR(M76/L76-1," - ")</f>
        <v>-6.3171442422599977E-2</v>
      </c>
      <c r="P76" s="138"/>
      <c r="T76" s="28"/>
      <c r="U76" s="30"/>
      <c r="V76" s="30"/>
      <c r="W76" s="30"/>
      <c r="X76" s="134"/>
    </row>
    <row r="77" spans="2:24" x14ac:dyDescent="0.25">
      <c r="B77" s="20"/>
      <c r="C77" s="163" t="s">
        <v>108</v>
      </c>
      <c r="D77" s="99"/>
      <c r="E77" s="25">
        <v>11.560138829999991</v>
      </c>
      <c r="F77" s="25">
        <v>15.558640879999992</v>
      </c>
      <c r="G77" s="105">
        <f t="shared" ref="G77:G95" si="26">+F77/F$96</f>
        <v>5.0527171088815846E-2</v>
      </c>
      <c r="H77" s="92">
        <f t="shared" ref="H77:H95" si="27">IFERROR(F77/E77-1," - ")</f>
        <v>0.34588702686021322</v>
      </c>
      <c r="I77" s="3"/>
      <c r="J77" s="183" t="s">
        <v>187</v>
      </c>
      <c r="K77" s="162"/>
      <c r="L77" s="102">
        <v>2.8759999999999997E-3</v>
      </c>
      <c r="M77" s="102">
        <v>2.0694899999999998E-3</v>
      </c>
      <c r="N77" s="161">
        <f t="shared" ref="N77:N96" si="28">+M77/M$96</f>
        <v>5.1129715146686563E-7</v>
      </c>
      <c r="O77" s="92">
        <f t="shared" ref="O77:O95" si="29">IFERROR(M77/L77-1," - ")</f>
        <v>-0.28042767732962448</v>
      </c>
      <c r="P77" s="138"/>
      <c r="U77" s="133"/>
      <c r="V77" s="133"/>
      <c r="W77" s="133"/>
      <c r="X77" s="134"/>
    </row>
    <row r="78" spans="2:24" x14ac:dyDescent="0.25">
      <c r="B78" s="20"/>
      <c r="C78" s="163" t="s">
        <v>113</v>
      </c>
      <c r="D78" s="99"/>
      <c r="E78" s="25">
        <v>10.086154999999994</v>
      </c>
      <c r="F78" s="25">
        <v>11.769471919999997</v>
      </c>
      <c r="G78" s="105">
        <f t="shared" si="26"/>
        <v>3.8221726814923057E-2</v>
      </c>
      <c r="H78" s="92">
        <f t="shared" si="27"/>
        <v>0.16689381830836458</v>
      </c>
      <c r="I78" s="3"/>
      <c r="J78" s="183" t="s">
        <v>180</v>
      </c>
      <c r="K78" s="101"/>
      <c r="L78" s="102">
        <v>1.8957633000000005</v>
      </c>
      <c r="M78" s="102">
        <v>1.6314170000000008</v>
      </c>
      <c r="N78" s="161">
        <f t="shared" si="28"/>
        <v>4.0306494109883115E-4</v>
      </c>
      <c r="O78" s="92">
        <f t="shared" si="29"/>
        <v>-0.13944056201531052</v>
      </c>
      <c r="P78" s="138"/>
      <c r="U78" s="133"/>
      <c r="V78" s="133"/>
      <c r="W78" s="133"/>
      <c r="X78" s="134"/>
    </row>
    <row r="79" spans="2:24" x14ac:dyDescent="0.25">
      <c r="B79" s="20"/>
      <c r="C79" s="163" t="s">
        <v>161</v>
      </c>
      <c r="D79" s="99"/>
      <c r="E79" s="25">
        <v>4.7021260000000007</v>
      </c>
      <c r="F79" s="25">
        <v>7.9220182599999989</v>
      </c>
      <c r="G79" s="105">
        <f t="shared" si="26"/>
        <v>2.5727001161539975E-2</v>
      </c>
      <c r="H79" s="92">
        <f t="shared" si="27"/>
        <v>0.68477370874366139</v>
      </c>
      <c r="I79" s="3"/>
      <c r="J79" s="183" t="s">
        <v>185</v>
      </c>
      <c r="K79" s="101"/>
      <c r="L79" s="102">
        <v>1.5342E-2</v>
      </c>
      <c r="M79" s="102">
        <v>0.14344345</v>
      </c>
      <c r="N79" s="161">
        <f t="shared" si="28"/>
        <v>3.5439759255458964E-5</v>
      </c>
      <c r="O79" s="92">
        <f t="shared" si="29"/>
        <v>8.349722982661973</v>
      </c>
      <c r="P79" s="143"/>
      <c r="U79" s="133"/>
      <c r="V79" s="133"/>
      <c r="W79" s="133"/>
      <c r="X79" s="134"/>
    </row>
    <row r="80" spans="2:24" x14ac:dyDescent="0.25">
      <c r="B80" s="20"/>
      <c r="C80" s="163" t="s">
        <v>162</v>
      </c>
      <c r="D80" s="99"/>
      <c r="E80" s="25">
        <v>5.7235040000000028</v>
      </c>
      <c r="F80" s="25">
        <v>5.9944577300000006</v>
      </c>
      <c r="G80" s="105">
        <f t="shared" si="26"/>
        <v>1.9467188274634492E-2</v>
      </c>
      <c r="H80" s="92">
        <f t="shared" si="27"/>
        <v>4.7340533002160567E-2</v>
      </c>
      <c r="I80" s="3"/>
      <c r="J80" s="183" t="s">
        <v>184</v>
      </c>
      <c r="K80" s="101"/>
      <c r="L80" s="102">
        <v>3.4175529999999998</v>
      </c>
      <c r="M80" s="102">
        <v>2.9108280900000003</v>
      </c>
      <c r="N80" s="161">
        <f t="shared" si="28"/>
        <v>7.1916177938851484E-4</v>
      </c>
      <c r="O80" s="92">
        <f t="shared" si="29"/>
        <v>-0.14827126601986851</v>
      </c>
      <c r="P80" s="143"/>
      <c r="T80" s="137"/>
      <c r="U80" s="133"/>
      <c r="V80" s="133"/>
      <c r="W80" s="133"/>
      <c r="X80" s="134"/>
    </row>
    <row r="81" spans="2:16" x14ac:dyDescent="0.25">
      <c r="B81" s="20"/>
      <c r="C81" s="163" t="s">
        <v>118</v>
      </c>
      <c r="D81" s="99"/>
      <c r="E81" s="25">
        <v>4.8569989999999983</v>
      </c>
      <c r="F81" s="25">
        <v>5.1579879200000009</v>
      </c>
      <c r="G81" s="105">
        <f t="shared" si="26"/>
        <v>1.6750726500982492E-2</v>
      </c>
      <c r="H81" s="92">
        <f t="shared" si="27"/>
        <v>6.1970142468631861E-2</v>
      </c>
      <c r="I81" s="3"/>
      <c r="J81" s="183" t="s">
        <v>170</v>
      </c>
      <c r="K81" s="101"/>
      <c r="L81" s="102">
        <v>1.821445</v>
      </c>
      <c r="M81" s="102">
        <v>2.0133572499999999</v>
      </c>
      <c r="N81" s="161">
        <f t="shared" si="28"/>
        <v>4.9742875143642259E-4</v>
      </c>
      <c r="O81" s="92">
        <f t="shared" si="29"/>
        <v>0.10536263790561873</v>
      </c>
      <c r="P81" s="138"/>
    </row>
    <row r="82" spans="2:16" x14ac:dyDescent="0.25">
      <c r="B82" s="20"/>
      <c r="C82" s="163" t="s">
        <v>109</v>
      </c>
      <c r="D82" s="99"/>
      <c r="E82" s="25">
        <v>4.0383569999999995</v>
      </c>
      <c r="F82" s="25">
        <v>4.713870570000001</v>
      </c>
      <c r="G82" s="105">
        <f t="shared" si="26"/>
        <v>1.5308441567482471E-2</v>
      </c>
      <c r="H82" s="92">
        <f t="shared" si="27"/>
        <v>0.16727435687335257</v>
      </c>
      <c r="I82" s="3"/>
      <c r="J82" s="237" t="s">
        <v>171</v>
      </c>
      <c r="K82" s="238"/>
      <c r="L82" s="239">
        <v>3505.7926249999982</v>
      </c>
      <c r="M82" s="239">
        <v>4007.0223074399992</v>
      </c>
      <c r="N82" s="233">
        <f t="shared" si="28"/>
        <v>0.98999226459575007</v>
      </c>
      <c r="O82" s="215">
        <f t="shared" si="29"/>
        <v>0.14297185716739347</v>
      </c>
      <c r="P82" s="138"/>
    </row>
    <row r="83" spans="2:16" x14ac:dyDescent="0.25">
      <c r="B83" s="20"/>
      <c r="C83" s="163" t="s">
        <v>110</v>
      </c>
      <c r="D83" s="99"/>
      <c r="E83" s="25">
        <v>4.6041069999999991</v>
      </c>
      <c r="F83" s="25">
        <v>4.5099369999999981</v>
      </c>
      <c r="G83" s="105">
        <f t="shared" si="26"/>
        <v>1.4646160944025908E-2</v>
      </c>
      <c r="H83" s="92">
        <f t="shared" si="27"/>
        <v>-2.0453477731946945E-2</v>
      </c>
      <c r="I83" s="3"/>
      <c r="J83" s="183" t="s">
        <v>172</v>
      </c>
      <c r="K83" s="101"/>
      <c r="L83" s="102">
        <v>1517.1936899999994</v>
      </c>
      <c r="M83" s="102">
        <v>1945.5266511299997</v>
      </c>
      <c r="N83" s="161">
        <f t="shared" si="28"/>
        <v>0.48067023026235423</v>
      </c>
      <c r="O83" s="92">
        <f t="shared" si="29"/>
        <v>0.28231923448745722</v>
      </c>
      <c r="P83" s="143"/>
    </row>
    <row r="84" spans="2:16" x14ac:dyDescent="0.25">
      <c r="B84" s="20"/>
      <c r="C84" s="163" t="s">
        <v>111</v>
      </c>
      <c r="D84" s="99"/>
      <c r="E84" s="25">
        <v>2.9971859999999979</v>
      </c>
      <c r="F84" s="25">
        <v>4.4894965200000003</v>
      </c>
      <c r="G84" s="105">
        <f t="shared" si="26"/>
        <v>1.4579779848269336E-2</v>
      </c>
      <c r="H84" s="92">
        <f t="shared" si="27"/>
        <v>0.4979038738336572</v>
      </c>
      <c r="I84" s="3"/>
      <c r="J84" s="242" t="s">
        <v>173</v>
      </c>
      <c r="K84" s="101"/>
      <c r="L84" s="102">
        <v>1194.0894899999998</v>
      </c>
      <c r="M84" s="102">
        <v>1202.3125146700002</v>
      </c>
      <c r="N84" s="105">
        <f t="shared" si="28"/>
        <v>0.2970485307605909</v>
      </c>
      <c r="O84" s="92">
        <f t="shared" si="29"/>
        <v>6.8864391981209305E-3</v>
      </c>
      <c r="P84" s="143"/>
    </row>
    <row r="85" spans="2:16" x14ac:dyDescent="0.25">
      <c r="B85" s="20"/>
      <c r="C85" s="163" t="s">
        <v>112</v>
      </c>
      <c r="D85" s="99"/>
      <c r="E85" s="25">
        <v>3.5003079999999995</v>
      </c>
      <c r="F85" s="25">
        <v>4.4712626999999996</v>
      </c>
      <c r="G85" s="105">
        <f t="shared" si="26"/>
        <v>1.452056494962565E-2</v>
      </c>
      <c r="H85" s="92">
        <f t="shared" si="27"/>
        <v>0.27739121814423195</v>
      </c>
      <c r="I85" s="3"/>
      <c r="J85" s="183" t="s">
        <v>174</v>
      </c>
      <c r="K85" s="101"/>
      <c r="L85" s="102">
        <v>624.64824599999952</v>
      </c>
      <c r="M85" s="102">
        <v>622.63257728000008</v>
      </c>
      <c r="N85" s="161">
        <f t="shared" si="28"/>
        <v>0.15383029788679198</v>
      </c>
      <c r="O85" s="92">
        <f t="shared" si="29"/>
        <v>-3.2268860641280206E-3</v>
      </c>
      <c r="P85" s="143"/>
    </row>
    <row r="86" spans="2:16" x14ac:dyDescent="0.25">
      <c r="B86" s="20"/>
      <c r="C86" s="211" t="s">
        <v>121</v>
      </c>
      <c r="D86" s="212"/>
      <c r="E86" s="213">
        <v>31.117262020000002</v>
      </c>
      <c r="F86" s="213">
        <v>39.703845620000017</v>
      </c>
      <c r="G86" s="214">
        <f t="shared" si="26"/>
        <v>0.12893947588342777</v>
      </c>
      <c r="H86" s="215">
        <f t="shared" si="27"/>
        <v>0.27594277396517586</v>
      </c>
      <c r="I86" s="3"/>
      <c r="J86" s="183" t="s">
        <v>175</v>
      </c>
      <c r="K86" s="101"/>
      <c r="L86" s="102">
        <v>86.760982000000013</v>
      </c>
      <c r="M86" s="102">
        <v>127.67087491999996</v>
      </c>
      <c r="N86" s="161">
        <f t="shared" si="28"/>
        <v>3.1542918628202354E-2</v>
      </c>
      <c r="O86" s="92">
        <f t="shared" si="29"/>
        <v>0.47152408809757285</v>
      </c>
      <c r="P86" s="143"/>
    </row>
    <row r="87" spans="2:16" x14ac:dyDescent="0.25">
      <c r="B87" s="20"/>
      <c r="C87" s="163" t="s">
        <v>123</v>
      </c>
      <c r="D87" s="99"/>
      <c r="E87" s="25">
        <v>13.710668020000009</v>
      </c>
      <c r="F87" s="25">
        <v>16.681681740000009</v>
      </c>
      <c r="G87" s="105">
        <f t="shared" si="26"/>
        <v>5.4174281277334563E-2</v>
      </c>
      <c r="H87" s="92">
        <f t="shared" si="27"/>
        <v>0.2166935787276103</v>
      </c>
      <c r="I87" s="3"/>
      <c r="J87" s="242" t="s">
        <v>176</v>
      </c>
      <c r="K87" s="101"/>
      <c r="L87" s="102">
        <v>37.786304000000001</v>
      </c>
      <c r="M87" s="102">
        <v>62.650393999999991</v>
      </c>
      <c r="N87" s="161">
        <f t="shared" si="28"/>
        <v>1.5478677350688724E-2</v>
      </c>
      <c r="O87" s="92">
        <f t="shared" si="29"/>
        <v>0.65801857731309177</v>
      </c>
      <c r="P87" s="143"/>
    </row>
    <row r="88" spans="2:16" x14ac:dyDescent="0.25">
      <c r="B88" s="20"/>
      <c r="C88" s="163" t="s">
        <v>122</v>
      </c>
      <c r="D88" s="99"/>
      <c r="E88" s="25">
        <v>6.8355489999999985</v>
      </c>
      <c r="F88" s="25">
        <v>6.1657377999999987</v>
      </c>
      <c r="G88" s="105">
        <f t="shared" si="26"/>
        <v>2.0023425639308097E-2</v>
      </c>
      <c r="H88" s="92">
        <f t="shared" si="27"/>
        <v>-9.7989378760945156E-2</v>
      </c>
      <c r="I88" s="3"/>
      <c r="J88" s="242" t="s">
        <v>177</v>
      </c>
      <c r="K88" s="101"/>
      <c r="L88" s="102">
        <v>15.003753999999999</v>
      </c>
      <c r="M88" s="102">
        <v>29.068654010000003</v>
      </c>
      <c r="N88" s="161">
        <f t="shared" si="28"/>
        <v>7.1818274030262938E-3</v>
      </c>
      <c r="O88" s="92">
        <f t="shared" si="29"/>
        <v>0.93742539433797734</v>
      </c>
      <c r="P88" s="143"/>
    </row>
    <row r="89" spans="2:16" x14ac:dyDescent="0.25">
      <c r="B89" s="20"/>
      <c r="C89" s="163" t="s">
        <v>168</v>
      </c>
      <c r="D89" s="99"/>
      <c r="E89" s="25">
        <v>3.2424279999999999</v>
      </c>
      <c r="F89" s="25">
        <v>5.9908752600000037</v>
      </c>
      <c r="G89" s="105">
        <f t="shared" si="26"/>
        <v>1.9455554091674262E-2</v>
      </c>
      <c r="H89" s="92">
        <f t="shared" si="27"/>
        <v>0.84765097636709408</v>
      </c>
      <c r="I89" s="3"/>
      <c r="J89" s="242" t="s">
        <v>178</v>
      </c>
      <c r="K89" s="101"/>
      <c r="L89" s="102">
        <v>10.521505999999999</v>
      </c>
      <c r="M89" s="102">
        <v>11.49651083</v>
      </c>
      <c r="N89" s="161">
        <f t="shared" si="28"/>
        <v>2.8403776965276331E-3</v>
      </c>
      <c r="O89" s="92">
        <f t="shared" si="29"/>
        <v>9.2667801548561801E-2</v>
      </c>
      <c r="P89" s="143"/>
    </row>
    <row r="90" spans="2:16" x14ac:dyDescent="0.25">
      <c r="B90" s="20"/>
      <c r="C90" s="163" t="s">
        <v>136</v>
      </c>
      <c r="D90" s="99"/>
      <c r="E90" s="25">
        <v>0.27486799999999995</v>
      </c>
      <c r="F90" s="25">
        <v>2.3969985300000007</v>
      </c>
      <c r="G90" s="105">
        <f t="shared" si="26"/>
        <v>7.784327420310648E-3</v>
      </c>
      <c r="H90" s="92">
        <f t="shared" si="27"/>
        <v>7.7205441521021037</v>
      </c>
      <c r="I90" s="3"/>
      <c r="J90" s="242" t="s">
        <v>181</v>
      </c>
      <c r="K90" s="101"/>
      <c r="L90" s="102">
        <v>4.7542499999999999</v>
      </c>
      <c r="M90" s="102">
        <v>5.4723979600000003</v>
      </c>
      <c r="N90" s="161">
        <f t="shared" si="28"/>
        <v>1.3520343121450633E-3</v>
      </c>
      <c r="O90" s="92">
        <f t="shared" si="29"/>
        <v>0.1510538907293475</v>
      </c>
      <c r="P90" s="143"/>
    </row>
    <row r="91" spans="2:16" x14ac:dyDescent="0.25">
      <c r="B91" s="20"/>
      <c r="C91" s="163" t="s">
        <v>139</v>
      </c>
      <c r="D91" s="99"/>
      <c r="E91" s="25">
        <v>1.7453799999999999</v>
      </c>
      <c r="F91" s="25">
        <v>1.6913413900000001</v>
      </c>
      <c r="G91" s="105">
        <f t="shared" si="26"/>
        <v>5.4926838688062612E-3</v>
      </c>
      <c r="H91" s="92">
        <f t="shared" si="27"/>
        <v>-3.0960942602756947E-2</v>
      </c>
      <c r="I91" s="3"/>
      <c r="J91" s="242" t="s">
        <v>188</v>
      </c>
      <c r="K91" s="142"/>
      <c r="L91" s="102">
        <v>0.69104899999999991</v>
      </c>
      <c r="M91" s="102">
        <v>0.19161864000000001</v>
      </c>
      <c r="N91" s="161">
        <f t="shared" si="28"/>
        <v>4.7342130090000345E-5</v>
      </c>
      <c r="O91" s="92">
        <f t="shared" si="29"/>
        <v>-0.72271338211906822</v>
      </c>
      <c r="P91" s="23"/>
    </row>
    <row r="92" spans="2:16" x14ac:dyDescent="0.25">
      <c r="B92" s="20"/>
      <c r="C92" s="163" t="s">
        <v>137</v>
      </c>
      <c r="D92" s="99"/>
      <c r="E92" s="25">
        <v>2.7271930000000006</v>
      </c>
      <c r="F92" s="25">
        <v>1.3884555499999998</v>
      </c>
      <c r="G92" s="105">
        <f t="shared" si="26"/>
        <v>4.5090526650208235E-3</v>
      </c>
      <c r="H92" s="92">
        <f t="shared" si="27"/>
        <v>-0.49088474853081554</v>
      </c>
      <c r="I92" s="3"/>
      <c r="J92" s="242" t="s">
        <v>189</v>
      </c>
      <c r="K92" s="101"/>
      <c r="L92" s="102">
        <v>1.08E-4</v>
      </c>
      <c r="M92" s="102">
        <v>1.1400000000000001E-4</v>
      </c>
      <c r="N92" s="161">
        <f t="shared" si="28"/>
        <v>2.8165333133874862E-8</v>
      </c>
      <c r="O92" s="92">
        <f t="shared" si="29"/>
        <v>5.555555555555558E-2</v>
      </c>
      <c r="P92" s="23"/>
    </row>
    <row r="93" spans="2:16" x14ac:dyDescent="0.25">
      <c r="B93" s="124"/>
      <c r="C93" s="163" t="s">
        <v>157</v>
      </c>
      <c r="D93" s="99"/>
      <c r="E93" s="25"/>
      <c r="F93" s="25">
        <v>1.2787919999999999</v>
      </c>
      <c r="G93" s="161">
        <f t="shared" si="26"/>
        <v>4.1529168691120935E-3</v>
      </c>
      <c r="H93" s="86" t="str">
        <f t="shared" si="27"/>
        <v xml:space="preserve"> - </v>
      </c>
      <c r="I93" s="8"/>
      <c r="J93" s="245" t="s">
        <v>17</v>
      </c>
      <c r="K93" s="212"/>
      <c r="L93" s="213">
        <v>30.734964999999995</v>
      </c>
      <c r="M93" s="213">
        <v>33.793748069999992</v>
      </c>
      <c r="N93" s="233">
        <f t="shared" si="28"/>
        <v>8.3492295809981625E-3</v>
      </c>
      <c r="O93" s="234">
        <f t="shared" si="29"/>
        <v>9.952128040490682E-2</v>
      </c>
      <c r="P93" s="118"/>
    </row>
    <row r="94" spans="2:16" x14ac:dyDescent="0.25">
      <c r="B94" s="124"/>
      <c r="C94" s="163" t="s">
        <v>158</v>
      </c>
      <c r="D94" s="99"/>
      <c r="E94" s="25">
        <v>0.58740000000000003</v>
      </c>
      <c r="F94" s="25">
        <v>0.83271000000000017</v>
      </c>
      <c r="G94" s="161">
        <f t="shared" si="26"/>
        <v>2.7042516735155775E-3</v>
      </c>
      <c r="H94" s="86">
        <f t="shared" si="27"/>
        <v>0.41762002042900948</v>
      </c>
      <c r="I94" s="8"/>
      <c r="J94" s="243" t="s">
        <v>183</v>
      </c>
      <c r="K94" s="99"/>
      <c r="L94" s="25">
        <v>0.33690599999999998</v>
      </c>
      <c r="M94" s="25">
        <v>0.61547094999999996</v>
      </c>
      <c r="N94" s="161">
        <f t="shared" si="28"/>
        <v>1.5206091527168806E-4</v>
      </c>
      <c r="O94" s="86">
        <f t="shared" si="29"/>
        <v>0.82683285545523089</v>
      </c>
      <c r="P94" s="118"/>
    </row>
    <row r="95" spans="2:16" x14ac:dyDescent="0.25">
      <c r="B95" s="124"/>
      <c r="C95" s="163" t="s">
        <v>138</v>
      </c>
      <c r="D95" s="99"/>
      <c r="E95" s="25"/>
      <c r="F95" s="25">
        <v>0.54022250000000005</v>
      </c>
      <c r="G95" s="164">
        <f t="shared" si="26"/>
        <v>1.7543894029082979E-3</v>
      </c>
      <c r="H95" s="87" t="str">
        <f t="shared" si="27"/>
        <v xml:space="preserve"> - </v>
      </c>
      <c r="I95" s="8"/>
      <c r="J95" s="244" t="s">
        <v>179</v>
      </c>
      <c r="K95" s="100"/>
      <c r="L95" s="62">
        <v>30.398058999999996</v>
      </c>
      <c r="M95" s="62">
        <v>33.178277119999997</v>
      </c>
      <c r="N95" s="164">
        <f t="shared" si="28"/>
        <v>8.1971686657264752E-3</v>
      </c>
      <c r="O95" s="87">
        <f t="shared" si="29"/>
        <v>9.1460383046167548E-2</v>
      </c>
      <c r="P95" s="118"/>
    </row>
    <row r="96" spans="2:16" x14ac:dyDescent="0.25">
      <c r="B96" s="124"/>
      <c r="C96" s="96" t="s">
        <v>3</v>
      </c>
      <c r="D96" s="97"/>
      <c r="E96" s="88">
        <f>+H12</f>
        <v>356.1718452199998</v>
      </c>
      <c r="F96" s="88">
        <f>+I12</f>
        <v>307.92622156999971</v>
      </c>
      <c r="G96" s="74">
        <f t="shared" ref="G96" si="30">+F96/F$96</f>
        <v>1</v>
      </c>
      <c r="H96" s="98">
        <f t="shared" ref="H96" si="31">IFERROR(F96/E96-1," - ")</f>
        <v>-0.13545602859260197</v>
      </c>
      <c r="I96" s="8"/>
      <c r="J96" s="96" t="s">
        <v>14</v>
      </c>
      <c r="K96" s="97"/>
      <c r="L96" s="88">
        <f>+H22</f>
        <v>3543.6942753000017</v>
      </c>
      <c r="M96" s="88">
        <f>+I22</f>
        <v>4047.5289057699983</v>
      </c>
      <c r="N96" s="74">
        <f t="shared" si="28"/>
        <v>1</v>
      </c>
      <c r="O96" s="98">
        <f t="shared" ref="O96" si="32">IFERROR(M96/L96-1," - ")</f>
        <v>0.14217779281406639</v>
      </c>
      <c r="P96" s="118"/>
    </row>
    <row r="97" spans="2:16" x14ac:dyDescent="0.25">
      <c r="B97" s="124"/>
      <c r="C97" s="82" t="s">
        <v>25</v>
      </c>
      <c r="D97" s="8"/>
      <c r="E97" s="32"/>
      <c r="F97" s="8"/>
      <c r="G97" s="8"/>
      <c r="H97" s="8"/>
      <c r="I97" s="8"/>
      <c r="J97" s="82" t="s">
        <v>25</v>
      </c>
      <c r="K97" s="8"/>
      <c r="L97" s="8"/>
      <c r="M97" s="8"/>
      <c r="N97" s="8"/>
      <c r="O97" s="8"/>
      <c r="P97" s="118"/>
    </row>
    <row r="98" spans="2:16" x14ac:dyDescent="0.25">
      <c r="B98" s="124"/>
      <c r="C98" s="139"/>
      <c r="D98" s="140"/>
      <c r="E98" s="139"/>
      <c r="F98" s="139"/>
      <c r="G98" s="140"/>
      <c r="H98" s="3"/>
      <c r="I98" s="3"/>
      <c r="J98" s="3"/>
      <c r="K98" s="3"/>
      <c r="L98" s="3"/>
      <c r="M98" s="3"/>
      <c r="N98" s="3"/>
      <c r="O98" s="3"/>
      <c r="P98" s="118"/>
    </row>
    <row r="99" spans="2:16" x14ac:dyDescent="0.25">
      <c r="B99" s="127"/>
      <c r="C99" s="176"/>
      <c r="D99" s="177"/>
      <c r="E99" s="176"/>
      <c r="F99" s="176"/>
      <c r="G99" s="177"/>
      <c r="H99" s="130"/>
      <c r="I99" s="130"/>
      <c r="J99" s="130"/>
      <c r="K99" s="130"/>
      <c r="L99" s="130"/>
      <c r="M99" s="130"/>
      <c r="N99" s="130"/>
      <c r="O99" s="130"/>
      <c r="P99" s="119"/>
    </row>
    <row r="100" spans="2:16" x14ac:dyDescent="0.25">
      <c r="B100" s="3"/>
      <c r="C100" s="139"/>
      <c r="D100" s="140"/>
      <c r="E100" s="139"/>
      <c r="F100" s="139"/>
      <c r="G100" s="140"/>
      <c r="H100" s="3"/>
      <c r="I100" s="3"/>
      <c r="J100" s="3"/>
      <c r="K100" s="3"/>
      <c r="L100" s="43"/>
      <c r="M100" s="3"/>
      <c r="N100" s="3"/>
      <c r="O100" s="3"/>
      <c r="P100" s="3"/>
    </row>
    <row r="101" spans="2:16" x14ac:dyDescent="0.25">
      <c r="B101" s="3"/>
      <c r="C101" s="139"/>
      <c r="D101" s="140"/>
      <c r="E101" s="139"/>
      <c r="F101" s="139"/>
      <c r="G101" s="140"/>
      <c r="H101" s="3"/>
      <c r="I101" s="3"/>
      <c r="J101" s="3"/>
      <c r="K101" s="3"/>
      <c r="L101" s="3"/>
      <c r="M101" s="3"/>
      <c r="N101" s="3"/>
      <c r="O101" s="3"/>
      <c r="P101" s="3"/>
    </row>
    <row r="102" spans="2:16" x14ac:dyDescent="0.25">
      <c r="B102" s="3"/>
      <c r="C102" s="139"/>
      <c r="D102" s="140"/>
      <c r="E102" s="139"/>
      <c r="F102" s="139"/>
      <c r="G102" s="140"/>
      <c r="H102" s="3"/>
      <c r="I102" s="3"/>
      <c r="J102" s="3"/>
      <c r="K102" s="3"/>
      <c r="L102" s="3"/>
      <c r="M102" s="3"/>
      <c r="N102" s="3"/>
      <c r="O102" s="3"/>
      <c r="P102" s="3"/>
    </row>
    <row r="103" spans="2:16" x14ac:dyDescent="0.25">
      <c r="B103" s="3"/>
      <c r="C103" s="139"/>
      <c r="D103" s="140"/>
      <c r="E103" s="139"/>
      <c r="F103" s="139"/>
      <c r="G103" s="140"/>
      <c r="H103" s="3"/>
      <c r="I103" s="3"/>
      <c r="J103" s="3"/>
      <c r="K103" s="3"/>
      <c r="L103" s="3"/>
      <c r="M103" s="3"/>
      <c r="N103" s="3"/>
      <c r="O103" s="3"/>
      <c r="P103" s="3"/>
    </row>
    <row r="104" spans="2:16" x14ac:dyDescent="0.25">
      <c r="B104" s="3"/>
      <c r="C104" s="139"/>
      <c r="D104" s="140"/>
      <c r="E104" s="139"/>
      <c r="F104" s="139"/>
      <c r="G104" s="140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25">
      <c r="B105" s="3"/>
      <c r="C105" s="139"/>
      <c r="D105" s="140"/>
      <c r="E105" s="139"/>
      <c r="F105" s="139"/>
      <c r="G105" s="140"/>
      <c r="H105" s="3"/>
      <c r="I105" s="3"/>
      <c r="J105" s="3"/>
      <c r="K105" s="3"/>
      <c r="L105" s="3"/>
      <c r="M105" s="3"/>
      <c r="N105" s="3"/>
      <c r="O105" s="3"/>
      <c r="P105" s="3"/>
    </row>
    <row r="106" spans="2:16" x14ac:dyDescent="0.25">
      <c r="B106" s="3"/>
      <c r="C106" s="139"/>
      <c r="D106" s="140"/>
      <c r="E106" s="139"/>
      <c r="F106" s="139"/>
      <c r="G106" s="140"/>
      <c r="H106" s="3"/>
      <c r="I106" s="3"/>
      <c r="J106" s="3"/>
      <c r="K106" s="3"/>
      <c r="L106" s="3"/>
      <c r="M106" s="3"/>
      <c r="N106" s="3"/>
      <c r="O106" s="3"/>
      <c r="P106" s="3"/>
    </row>
    <row r="107" spans="2:16" x14ac:dyDescent="0.25">
      <c r="B107" s="3"/>
      <c r="C107" s="139"/>
      <c r="D107" s="140"/>
      <c r="E107" s="139"/>
      <c r="F107" s="139"/>
      <c r="G107" s="140"/>
      <c r="H107" s="3"/>
      <c r="I107" s="3"/>
      <c r="J107" s="3"/>
      <c r="K107" s="3"/>
      <c r="L107" s="3"/>
      <c r="M107" s="3"/>
      <c r="N107" s="3"/>
      <c r="O107" s="3"/>
      <c r="P107" s="3"/>
    </row>
    <row r="108" spans="2:16" x14ac:dyDescent="0.25">
      <c r="B108" s="3"/>
      <c r="C108" s="139"/>
      <c r="D108" s="140"/>
      <c r="E108" s="139"/>
      <c r="F108" s="139"/>
      <c r="G108" s="139"/>
      <c r="H108" s="3"/>
      <c r="I108" s="3"/>
      <c r="J108" s="3"/>
      <c r="K108" s="3"/>
      <c r="L108" s="3"/>
      <c r="M108" s="3"/>
      <c r="N108" s="3"/>
      <c r="O108" s="3"/>
      <c r="P108" s="3"/>
    </row>
    <row r="109" spans="2:16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</sheetData>
  <sortState ref="F38:L43">
    <sortCondition descending="1" ref="I38:I43"/>
  </sortState>
  <mergeCells count="20">
    <mergeCell ref="B1:P1"/>
    <mergeCell ref="C7:O8"/>
    <mergeCell ref="F9:L9"/>
    <mergeCell ref="F10:L10"/>
    <mergeCell ref="F11:G11"/>
    <mergeCell ref="F52:K52"/>
    <mergeCell ref="F53:K53"/>
    <mergeCell ref="F54:G54"/>
    <mergeCell ref="C33:O34"/>
    <mergeCell ref="F35:L35"/>
    <mergeCell ref="F36:L36"/>
    <mergeCell ref="F37:G37"/>
    <mergeCell ref="C50:O51"/>
    <mergeCell ref="C75:D75"/>
    <mergeCell ref="J75:K75"/>
    <mergeCell ref="C72:O72"/>
    <mergeCell ref="C73:H73"/>
    <mergeCell ref="J73:O73"/>
    <mergeCell ref="C74:H74"/>
    <mergeCell ref="J74:O74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23509095-6537-4C66-B56E-74D91E35862C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L55:L65</xm:sqref>
        </x14:conditionalFormatting>
        <x14:conditionalFormatting xmlns:xm="http://schemas.microsoft.com/office/excel/2006/main">
          <x14:cfRule type="iconSet" priority="11" id="{3C27E398-ABB3-4DC0-8676-CB8FA6D04FA8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M12:M16</xm:sqref>
        </x14:conditionalFormatting>
        <x14:conditionalFormatting xmlns:xm="http://schemas.microsoft.com/office/excel/2006/main">
          <x14:cfRule type="iconSet" priority="10" id="{D045B136-74EB-4C75-9293-82F99CFB6CBE}">
            <x14:iconSet iconSet="4Arrows" showValue="0" custom="1">
              <x14:cfvo type="percent">
                <xm:f>0</xm:f>
              </x14:cfvo>
              <x14:cfvo type="num">
                <xm:f>-1100000000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M17:M26</xm:sqref>
        </x14:conditionalFormatting>
        <x14:conditionalFormatting xmlns:xm="http://schemas.microsoft.com/office/excel/2006/main">
          <x14:cfRule type="iconSet" priority="8" id="{E52B0428-CA70-4091-9F83-C803290B28CB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P76:P90</xm:sqref>
        </x14:conditionalFormatting>
        <x14:conditionalFormatting xmlns:xm="http://schemas.microsoft.com/office/excel/2006/main">
          <x14:cfRule type="iconSet" priority="7" id="{44FC9118-FE9A-4D2D-ACB5-F3F5EC66976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6" id="{83DB4FA0-AF19-4D1B-A19F-275B8BEFEB9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H96</xm:sqref>
        </x14:conditionalFormatting>
        <x14:conditionalFormatting xmlns:xm="http://schemas.microsoft.com/office/excel/2006/main">
          <x14:cfRule type="iconSet" priority="5" id="{BDF08AC4-CF37-411A-8887-DC349B781AA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O96</xm:sqref>
        </x14:conditionalFormatting>
        <x14:conditionalFormatting xmlns:xm="http://schemas.microsoft.com/office/excel/2006/main">
          <x14:cfRule type="iconSet" priority="3" id="{67FE6345-6185-437A-986C-E537EB7D2BDB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M44</xm:sqref>
        </x14:conditionalFormatting>
        <x14:conditionalFormatting xmlns:xm="http://schemas.microsoft.com/office/excel/2006/main">
          <x14:cfRule type="iconSet" priority="2" id="{633CF92F-4C6C-454A-9EE0-D0E42D7439D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H76:H95</xm:sqref>
        </x14:conditionalFormatting>
        <x14:conditionalFormatting xmlns:xm="http://schemas.microsoft.com/office/excel/2006/main">
          <x14:cfRule type="iconSet" priority="1" id="{10235A8E-A3D2-46CD-905E-EFA96EECA22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O76:O95</xm:sqref>
        </x14:conditionalFormatting>
        <x14:conditionalFormatting xmlns:xm="http://schemas.microsoft.com/office/excel/2006/main">
          <x14:cfRule type="iconSet" priority="15" id="{C72F7A39-7F2A-4D46-9BE2-6F81A8783E5C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M38:M40</xm:sqref>
        </x14:conditionalFormatting>
        <x14:conditionalFormatting xmlns:xm="http://schemas.microsoft.com/office/excel/2006/main">
          <x14:cfRule type="iconSet" priority="16" id="{3B7FE2F6-5E39-458E-9038-3B9DC773E7FA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M41:M43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9"/>
  <sheetViews>
    <sheetView zoomScaleNormal="100" workbookViewId="0">
      <selection activeCell="B12" sqref="B12"/>
    </sheetView>
  </sheetViews>
  <sheetFormatPr baseColWidth="10" defaultColWidth="0" defaultRowHeight="15" x14ac:dyDescent="0.25"/>
  <cols>
    <col min="1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64" t="s">
        <v>195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2:16" x14ac:dyDescent="0.25">
      <c r="B2" s="167" t="str">
        <f>+B6</f>
        <v>1. Exportaciones por tipo y sector</v>
      </c>
      <c r="C2" s="168"/>
      <c r="D2" s="168"/>
      <c r="E2" s="168"/>
      <c r="F2" s="168"/>
      <c r="G2" s="168"/>
      <c r="H2" s="168"/>
      <c r="I2" s="167"/>
      <c r="J2" s="167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67" t="str">
        <f>+B32</f>
        <v>2. Principales productos exportados</v>
      </c>
      <c r="C3" s="167"/>
      <c r="D3" s="167"/>
      <c r="E3" s="167"/>
      <c r="F3" s="167"/>
      <c r="G3" s="167"/>
      <c r="H3" s="169"/>
      <c r="I3" s="167"/>
      <c r="J3" s="167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5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</row>
    <row r="7" spans="2:16" ht="15" customHeight="1" x14ac:dyDescent="0.25">
      <c r="B7" s="20"/>
      <c r="C7" s="259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US$ 2,313.6 millones, creciendo en 12.7% respecto al I semestre del 2016. De otro lado el 91.2% de estas exportaciones fueron de tipo Tradicional, en tanto las exportaciones No Tradicional representaron el 8.8%.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3"/>
    </row>
    <row r="8" spans="2:16" x14ac:dyDescent="0.25">
      <c r="B8" s="20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3"/>
    </row>
    <row r="9" spans="2:16" x14ac:dyDescent="0.25">
      <c r="B9" s="20"/>
      <c r="C9" s="8"/>
      <c r="D9" s="8"/>
      <c r="E9" s="8"/>
      <c r="F9" s="263" t="s">
        <v>38</v>
      </c>
      <c r="G9" s="263"/>
      <c r="H9" s="263"/>
      <c r="I9" s="263"/>
      <c r="J9" s="263"/>
      <c r="K9" s="263"/>
      <c r="L9" s="263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61" t="s">
        <v>24</v>
      </c>
      <c r="G10" s="261"/>
      <c r="H10" s="261"/>
      <c r="I10" s="261"/>
      <c r="J10" s="261"/>
      <c r="K10" s="261"/>
      <c r="L10" s="261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54" t="s">
        <v>12</v>
      </c>
      <c r="G11" s="255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254.73334645999984</v>
      </c>
      <c r="I12" s="79">
        <v>202.78691723999967</v>
      </c>
      <c r="J12" s="69">
        <f t="shared" ref="J12:J27" si="0">IFERROR(I12/I$27, " - ")</f>
        <v>8.7650064466159333E-2</v>
      </c>
      <c r="K12" s="70">
        <f>IFERROR(I12/H12-1," - ")</f>
        <v>-0.20392473126072319</v>
      </c>
      <c r="L12" s="71">
        <f>IFERROR(I12-H12, " - ")</f>
        <v>-51.946429220000169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49.403291420000038</v>
      </c>
      <c r="I13" s="61">
        <v>56.030866799999615</v>
      </c>
      <c r="J13" s="69">
        <f t="shared" si="0"/>
        <v>2.4218076560148218E-2</v>
      </c>
      <c r="K13" s="65">
        <f t="shared" ref="K13:K27" si="1">IFERROR(I13/H13-1," - ")</f>
        <v>0.13415250663474065</v>
      </c>
      <c r="L13" s="144">
        <f t="shared" ref="L13:L27" si="2">IFERROR(I13-H13, " - ")</f>
        <v>6.6275753799995769</v>
      </c>
      <c r="M13" s="8"/>
      <c r="N13" s="160"/>
      <c r="O13" s="160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0.74781045000000024</v>
      </c>
      <c r="I14" s="61">
        <v>0.13078082000000013</v>
      </c>
      <c r="J14" s="73">
        <f t="shared" si="0"/>
        <v>5.6527055393670766E-5</v>
      </c>
      <c r="K14" s="64">
        <f t="shared" si="1"/>
        <v>-0.8251150141055128</v>
      </c>
      <c r="L14" s="145">
        <f t="shared" si="2"/>
        <v>-0.61702963000000011</v>
      </c>
      <c r="M14" s="8"/>
      <c r="N14" s="160"/>
      <c r="O14" s="160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9.9654418000000078</v>
      </c>
      <c r="I15" s="61">
        <v>8.82110485000001</v>
      </c>
      <c r="J15" s="73">
        <f t="shared" si="0"/>
        <v>3.8127233220385673E-3</v>
      </c>
      <c r="K15" s="64">
        <f t="shared" si="1"/>
        <v>-0.11483052863747567</v>
      </c>
      <c r="L15" s="145">
        <f t="shared" si="2"/>
        <v>-1.1443369499999978</v>
      </c>
      <c r="M15" s="8"/>
      <c r="N15" s="160"/>
      <c r="O15" s="160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v>16.33115560000002</v>
      </c>
      <c r="I16" s="61">
        <v>13.534743320000064</v>
      </c>
      <c r="J16" s="73">
        <f t="shared" si="0"/>
        <v>5.8500870799614059E-3</v>
      </c>
      <c r="K16" s="64">
        <f t="shared" si="1"/>
        <v>-0.17123174553550591</v>
      </c>
      <c r="L16" s="145">
        <f t="shared" si="2"/>
        <v>-2.7964122799999558</v>
      </c>
      <c r="M16" s="8"/>
      <c r="N16" s="160"/>
      <c r="O16" s="160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6.063944000000002</v>
      </c>
      <c r="I17" s="61">
        <v>6.1957420999999986</v>
      </c>
      <c r="J17" s="73">
        <f t="shared" si="0"/>
        <v>2.6779695745262769E-3</v>
      </c>
      <c r="K17" s="64">
        <f t="shared" si="1"/>
        <v>2.1734715887877121E-2</v>
      </c>
      <c r="L17" s="145">
        <f t="shared" si="2"/>
        <v>0.13179809999999659</v>
      </c>
      <c r="M17" s="8"/>
      <c r="N17" s="160"/>
      <c r="O17" s="160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26.675611799999984</v>
      </c>
      <c r="I18" s="61">
        <v>31.069768520000022</v>
      </c>
      <c r="J18" s="73">
        <f t="shared" si="0"/>
        <v>1.3429205644975828E-2</v>
      </c>
      <c r="K18" s="64">
        <f t="shared" si="1"/>
        <v>0.16472562102587052</v>
      </c>
      <c r="L18" s="145">
        <f t="shared" si="2"/>
        <v>4.3941567200000371</v>
      </c>
      <c r="M18" s="8"/>
      <c r="N18" s="160"/>
      <c r="O18" s="160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1.1989904</v>
      </c>
      <c r="I19" s="61">
        <v>1.0584354900000006</v>
      </c>
      <c r="J19" s="73">
        <f t="shared" si="0"/>
        <v>4.5748483282072273E-4</v>
      </c>
      <c r="K19" s="64">
        <f t="shared" si="1"/>
        <v>-0.11722771925446562</v>
      </c>
      <c r="L19" s="145">
        <f t="shared" si="2"/>
        <v>-0.14055490999999942</v>
      </c>
      <c r="M19" s="8"/>
      <c r="N19" s="160"/>
      <c r="O19" s="160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74.306391099999942</v>
      </c>
      <c r="I20" s="61">
        <v>7.7437536500000039</v>
      </c>
      <c r="J20" s="73">
        <f t="shared" si="0"/>
        <v>3.3470626008346633E-3</v>
      </c>
      <c r="K20" s="64">
        <f t="shared" si="1"/>
        <v>-0.89578616946180811</v>
      </c>
      <c r="L20" s="145">
        <f t="shared" si="2"/>
        <v>-66.56263744999994</v>
      </c>
      <c r="M20" s="8"/>
      <c r="N20" s="160"/>
      <c r="O20" s="160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70.040709889999846</v>
      </c>
      <c r="I21" s="63">
        <v>78.201721689999957</v>
      </c>
      <c r="J21" s="74">
        <f t="shared" si="0"/>
        <v>3.3800927795459977E-2</v>
      </c>
      <c r="K21" s="66">
        <f t="shared" si="1"/>
        <v>0.11651811943107271</v>
      </c>
      <c r="L21" s="146">
        <f t="shared" si="2"/>
        <v>8.1610118000001108</v>
      </c>
      <c r="M21" s="8"/>
      <c r="N21" s="160"/>
      <c r="O21" s="160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1798.9176660000012</v>
      </c>
      <c r="I22" s="79">
        <v>2110.8099805499996</v>
      </c>
      <c r="J22" s="72">
        <f t="shared" si="0"/>
        <v>0.91234993553384069</v>
      </c>
      <c r="K22" s="72">
        <f t="shared" si="1"/>
        <v>0.17337775955222523</v>
      </c>
      <c r="L22" s="147">
        <f t="shared" si="2"/>
        <v>311.89231454999845</v>
      </c>
      <c r="M22" s="8"/>
      <c r="N22" s="160"/>
      <c r="O22" s="160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1.824316</v>
      </c>
      <c r="I23" s="61">
        <v>2.0133572499999994</v>
      </c>
      <c r="J23" s="73">
        <f t="shared" si="0"/>
        <v>8.7022819399663117E-4</v>
      </c>
      <c r="K23" s="64">
        <f t="shared" si="1"/>
        <v>0.103623083939405</v>
      </c>
      <c r="L23" s="145">
        <f t="shared" si="2"/>
        <v>0.18904124999999938</v>
      </c>
      <c r="M23" s="81"/>
      <c r="N23" s="160"/>
      <c r="O23" s="160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1774.2009100000012</v>
      </c>
      <c r="I24" s="61">
        <v>2084.97260297</v>
      </c>
      <c r="J24" s="73">
        <f t="shared" si="0"/>
        <v>0.90118231268446702</v>
      </c>
      <c r="K24" s="64">
        <f t="shared" si="1"/>
        <v>0.17516150015389109</v>
      </c>
      <c r="L24" s="145">
        <f t="shared" si="2"/>
        <v>310.77169296999887</v>
      </c>
      <c r="M24" s="8"/>
      <c r="N24" s="160"/>
      <c r="O24" s="160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22.878855999999995</v>
      </c>
      <c r="I25" s="61">
        <v>23.812285349999996</v>
      </c>
      <c r="J25" s="73">
        <f t="shared" si="0"/>
        <v>1.0292322475339604E-2</v>
      </c>
      <c r="K25" s="64">
        <f t="shared" si="1"/>
        <v>4.0798777264038133E-2</v>
      </c>
      <c r="L25" s="145">
        <f t="shared" si="2"/>
        <v>0.93342935000000082</v>
      </c>
      <c r="M25" s="8"/>
      <c r="N25" s="160"/>
      <c r="O25" s="160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v>1.3584000000000002E-2</v>
      </c>
      <c r="I26" s="63">
        <v>1.1734979999999999E-2</v>
      </c>
      <c r="J26" s="74">
        <f t="shared" si="0"/>
        <v>5.0721800375897465E-6</v>
      </c>
      <c r="K26" s="66">
        <f t="shared" si="1"/>
        <v>-0.13611749116607796</v>
      </c>
      <c r="L26" s="146">
        <f t="shared" si="2"/>
        <v>-1.8490200000000033E-3</v>
      </c>
      <c r="M26" s="8"/>
      <c r="N26" s="160"/>
      <c r="O26" s="160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2053.6510124600009</v>
      </c>
      <c r="I27" s="80">
        <f>+I22+I12</f>
        <v>2313.5968977899993</v>
      </c>
      <c r="J27" s="74">
        <f t="shared" si="0"/>
        <v>1</v>
      </c>
      <c r="K27" s="74">
        <f t="shared" si="1"/>
        <v>0.12657743879210415</v>
      </c>
      <c r="L27" s="147">
        <f t="shared" si="2"/>
        <v>259.94588532999842</v>
      </c>
      <c r="M27" s="81"/>
      <c r="N27" s="149"/>
      <c r="O27" s="149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x14ac:dyDescent="0.25">
      <c r="B33" s="165"/>
      <c r="C33" s="166"/>
      <c r="D33" s="166"/>
      <c r="E33" s="166"/>
      <c r="F33" s="166"/>
      <c r="G33" s="8"/>
      <c r="H33" s="8"/>
      <c r="I33" s="8"/>
      <c r="J33" s="8"/>
      <c r="K33" s="8"/>
      <c r="L33" s="8"/>
      <c r="M33" s="8"/>
      <c r="N33" s="8"/>
      <c r="O33" s="8"/>
      <c r="P33" s="23"/>
    </row>
    <row r="34" spans="2:16" ht="15" customHeight="1" x14ac:dyDescent="0.25">
      <c r="B34" s="20"/>
      <c r="C34" s="257" t="s">
        <v>39</v>
      </c>
      <c r="D34" s="257"/>
      <c r="E34" s="257"/>
      <c r="F34" s="257"/>
      <c r="G34" s="257"/>
      <c r="H34" s="257"/>
      <c r="I34" s="83"/>
      <c r="J34" s="257" t="s">
        <v>40</v>
      </c>
      <c r="K34" s="257"/>
      <c r="L34" s="257"/>
      <c r="M34" s="257"/>
      <c r="N34" s="257"/>
      <c r="O34" s="257"/>
      <c r="P34" s="23"/>
    </row>
    <row r="35" spans="2:16" x14ac:dyDescent="0.25">
      <c r="B35" s="20"/>
      <c r="C35" s="258" t="s">
        <v>26</v>
      </c>
      <c r="D35" s="258"/>
      <c r="E35" s="258"/>
      <c r="F35" s="258"/>
      <c r="G35" s="258"/>
      <c r="H35" s="258"/>
      <c r="I35" s="8"/>
      <c r="J35" s="258" t="s">
        <v>26</v>
      </c>
      <c r="K35" s="258"/>
      <c r="L35" s="258"/>
      <c r="M35" s="258"/>
      <c r="N35" s="258"/>
      <c r="O35" s="258"/>
      <c r="P35" s="23"/>
    </row>
    <row r="36" spans="2:16" x14ac:dyDescent="0.25">
      <c r="B36" s="20"/>
      <c r="C36" s="254" t="s">
        <v>12</v>
      </c>
      <c r="D36" s="255"/>
      <c r="E36" s="77" t="s">
        <v>42</v>
      </c>
      <c r="F36" s="78" t="s">
        <v>43</v>
      </c>
      <c r="G36" s="78" t="s">
        <v>41</v>
      </c>
      <c r="H36" s="78" t="s">
        <v>21</v>
      </c>
      <c r="I36" s="8"/>
      <c r="J36" s="254" t="s">
        <v>12</v>
      </c>
      <c r="K36" s="255"/>
      <c r="L36" s="77" t="s">
        <v>42</v>
      </c>
      <c r="M36" s="78" t="s">
        <v>43</v>
      </c>
      <c r="N36" s="78" t="s">
        <v>20</v>
      </c>
      <c r="O36" s="78" t="s">
        <v>21</v>
      </c>
      <c r="P36" s="23"/>
    </row>
    <row r="37" spans="2:16" x14ac:dyDescent="0.25">
      <c r="B37" s="20"/>
      <c r="C37" s="216" t="s">
        <v>106</v>
      </c>
      <c r="D37" s="207"/>
      <c r="E37" s="217">
        <v>70040.709889999955</v>
      </c>
      <c r="F37" s="217">
        <v>78201.721689999904</v>
      </c>
      <c r="G37" s="218">
        <f>+F37/F$57</f>
        <v>0.38563494506624235</v>
      </c>
      <c r="H37" s="219">
        <f>IFERROR(F37/E37-1," - ")</f>
        <v>0.11651811943107004</v>
      </c>
      <c r="I37" s="8"/>
      <c r="J37" s="240" t="s">
        <v>169</v>
      </c>
      <c r="K37" s="241"/>
      <c r="L37" s="208">
        <v>1824.3159999999998</v>
      </c>
      <c r="M37" s="208">
        <v>2013.3572499999998</v>
      </c>
      <c r="N37" s="209">
        <f>+M37/M$57</f>
        <v>9.5383159476789708E-4</v>
      </c>
      <c r="O37" s="210">
        <f>IFERROR(M37/L37-1," - ")</f>
        <v>0.10362308393940522</v>
      </c>
      <c r="P37" s="23"/>
    </row>
    <row r="38" spans="2:16" x14ac:dyDescent="0.25">
      <c r="B38" s="20"/>
      <c r="C38" s="220" t="s">
        <v>107</v>
      </c>
      <c r="D38" s="212"/>
      <c r="E38" s="221">
        <v>49403.29141999998</v>
      </c>
      <c r="F38" s="221">
        <v>56030.866799999982</v>
      </c>
      <c r="G38" s="222">
        <f t="shared" ref="G38:G57" si="3">+F38/F$57</f>
        <v>0.27630415000434705</v>
      </c>
      <c r="H38" s="223">
        <f t="shared" ref="H38:H52" si="4">IFERROR(F38/E38-1," - ")</f>
        <v>0.13415250663474931</v>
      </c>
      <c r="I38" s="3"/>
      <c r="J38" s="183" t="s">
        <v>170</v>
      </c>
      <c r="K38" s="162"/>
      <c r="L38" s="102">
        <v>1821.4449999999999</v>
      </c>
      <c r="M38" s="102">
        <v>2013.3572499999998</v>
      </c>
      <c r="N38" s="161">
        <f t="shared" ref="N38:N57" si="5">+M38/M$57</f>
        <v>9.5383159476789708E-4</v>
      </c>
      <c r="O38" s="92">
        <f t="shared" ref="O38:O57" si="6">IFERROR(M38/L38-1," - ")</f>
        <v>0.10536263790561873</v>
      </c>
      <c r="P38" s="23"/>
    </row>
    <row r="39" spans="2:16" x14ac:dyDescent="0.25">
      <c r="B39" s="20"/>
      <c r="C39" s="231" t="s">
        <v>108</v>
      </c>
      <c r="D39" s="99"/>
      <c r="E39" s="224">
        <v>9227.0318200000002</v>
      </c>
      <c r="F39" s="224">
        <v>13704.42897999999</v>
      </c>
      <c r="G39" s="225">
        <f t="shared" si="3"/>
        <v>6.758043944117316E-2</v>
      </c>
      <c r="H39" s="226">
        <f t="shared" si="4"/>
        <v>0.48524782913341991</v>
      </c>
      <c r="I39" s="3"/>
      <c r="J39" s="237" t="s">
        <v>171</v>
      </c>
      <c r="K39" s="238"/>
      <c r="L39" s="239">
        <v>1774200.9099999997</v>
      </c>
      <c r="M39" s="239">
        <v>2084972.6029700001</v>
      </c>
      <c r="N39" s="233">
        <f t="shared" si="5"/>
        <v>0.98775949620379044</v>
      </c>
      <c r="O39" s="215">
        <f t="shared" si="6"/>
        <v>0.1751615001538922</v>
      </c>
      <c r="P39" s="23"/>
    </row>
    <row r="40" spans="2:16" x14ac:dyDescent="0.25">
      <c r="B40" s="20"/>
      <c r="C40" s="231" t="s">
        <v>109</v>
      </c>
      <c r="D40" s="99"/>
      <c r="E40" s="224">
        <v>4038.3570000000009</v>
      </c>
      <c r="F40" s="224">
        <v>4713.87057</v>
      </c>
      <c r="G40" s="225">
        <f t="shared" si="3"/>
        <v>2.3245437300183931E-2</v>
      </c>
      <c r="H40" s="226">
        <f t="shared" si="4"/>
        <v>0.1672743568733519</v>
      </c>
      <c r="I40" s="3"/>
      <c r="J40" s="183" t="s">
        <v>172</v>
      </c>
      <c r="K40" s="101"/>
      <c r="L40" s="102">
        <v>1086456.6469999996</v>
      </c>
      <c r="M40" s="102">
        <v>1411217.8590999998</v>
      </c>
      <c r="N40" s="161">
        <f t="shared" si="5"/>
        <v>0.66856698239236501</v>
      </c>
      <c r="O40" s="92">
        <f t="shared" si="6"/>
        <v>0.29891778286483284</v>
      </c>
      <c r="P40" s="23"/>
    </row>
    <row r="41" spans="2:16" x14ac:dyDescent="0.25">
      <c r="B41" s="20"/>
      <c r="C41" s="231" t="s">
        <v>110</v>
      </c>
      <c r="D41" s="99"/>
      <c r="E41" s="224">
        <v>4604.107</v>
      </c>
      <c r="F41" s="224">
        <v>4509.9369999999972</v>
      </c>
      <c r="G41" s="225">
        <f t="shared" si="3"/>
        <v>2.2239782829098668E-2</v>
      </c>
      <c r="H41" s="226">
        <f t="shared" si="4"/>
        <v>-2.0453477731947278E-2</v>
      </c>
      <c r="I41" s="3"/>
      <c r="J41" s="183" t="s">
        <v>173</v>
      </c>
      <c r="K41" s="101"/>
      <c r="L41" s="102">
        <v>518095.26500000001</v>
      </c>
      <c r="M41" s="102">
        <v>415568.74827000027</v>
      </c>
      <c r="N41" s="161">
        <f t="shared" si="5"/>
        <v>0.19687643705461272</v>
      </c>
      <c r="O41" s="92">
        <f t="shared" si="6"/>
        <v>-0.1978912444413089</v>
      </c>
      <c r="P41" s="23"/>
    </row>
    <row r="42" spans="2:16" x14ac:dyDescent="0.25">
      <c r="B42" s="20"/>
      <c r="C42" s="231" t="s">
        <v>111</v>
      </c>
      <c r="D42" s="99"/>
      <c r="E42" s="224">
        <v>2997.1860000000047</v>
      </c>
      <c r="F42" s="224">
        <v>4489.4965199999979</v>
      </c>
      <c r="G42" s="225">
        <f t="shared" si="3"/>
        <v>2.2138985005066423E-2</v>
      </c>
      <c r="H42" s="226">
        <f t="shared" si="4"/>
        <v>0.49790387383365298</v>
      </c>
      <c r="I42" s="3"/>
      <c r="J42" s="183" t="s">
        <v>174</v>
      </c>
      <c r="K42" s="101"/>
      <c r="L42" s="102">
        <v>73500.279000000024</v>
      </c>
      <c r="M42" s="102">
        <v>78030.848460000008</v>
      </c>
      <c r="N42" s="161">
        <f t="shared" si="5"/>
        <v>3.6967253887850215E-2</v>
      </c>
      <c r="O42" s="92">
        <f t="shared" si="6"/>
        <v>6.1640166835284838E-2</v>
      </c>
      <c r="P42" s="23"/>
    </row>
    <row r="43" spans="2:16" x14ac:dyDescent="0.25">
      <c r="B43" s="20"/>
      <c r="C43" s="231" t="s">
        <v>112</v>
      </c>
      <c r="D43" s="99"/>
      <c r="E43" s="224">
        <v>2913.9340000000002</v>
      </c>
      <c r="F43" s="224">
        <v>4237.2906000000003</v>
      </c>
      <c r="G43" s="225">
        <f t="shared" si="3"/>
        <v>2.0895285838312433E-2</v>
      </c>
      <c r="H43" s="226">
        <f t="shared" si="4"/>
        <v>0.45414776038166949</v>
      </c>
      <c r="I43" s="3"/>
      <c r="J43" s="183" t="s">
        <v>175</v>
      </c>
      <c r="K43" s="101"/>
      <c r="L43" s="102">
        <v>39043.364999999998</v>
      </c>
      <c r="M43" s="102">
        <v>77582.725310000009</v>
      </c>
      <c r="N43" s="161">
        <f t="shared" si="5"/>
        <v>3.6754954744805973E-2</v>
      </c>
      <c r="O43" s="92">
        <f t="shared" si="6"/>
        <v>0.98709115646153989</v>
      </c>
      <c r="P43" s="23"/>
    </row>
    <row r="44" spans="2:16" x14ac:dyDescent="0.25">
      <c r="B44" s="20"/>
      <c r="C44" s="231" t="s">
        <v>113</v>
      </c>
      <c r="D44" s="99"/>
      <c r="E44" s="224">
        <v>4140.0919999999996</v>
      </c>
      <c r="F44" s="224">
        <v>3593.5495800000003</v>
      </c>
      <c r="G44" s="225">
        <f t="shared" si="3"/>
        <v>1.7720815666560041E-2</v>
      </c>
      <c r="H44" s="226">
        <f t="shared" si="4"/>
        <v>-0.13201214369149272</v>
      </c>
      <c r="I44" s="3"/>
      <c r="J44" s="183" t="s">
        <v>176</v>
      </c>
      <c r="K44" s="101"/>
      <c r="L44" s="102">
        <v>37786.304000000004</v>
      </c>
      <c r="M44" s="102">
        <v>62650.393999999993</v>
      </c>
      <c r="N44" s="161">
        <f t="shared" si="5"/>
        <v>2.9680736104760887E-2</v>
      </c>
      <c r="O44" s="92">
        <f t="shared" si="6"/>
        <v>0.65801857731309177</v>
      </c>
      <c r="P44" s="23"/>
    </row>
    <row r="45" spans="2:16" x14ac:dyDescent="0.25">
      <c r="B45" s="20"/>
      <c r="C45" s="231" t="s">
        <v>114</v>
      </c>
      <c r="D45" s="99"/>
      <c r="E45" s="224">
        <v>2283.2820000000006</v>
      </c>
      <c r="F45" s="224">
        <v>3478.9317999999998</v>
      </c>
      <c r="G45" s="225">
        <f t="shared" si="3"/>
        <v>1.7155602774328194E-2</v>
      </c>
      <c r="H45" s="226">
        <f t="shared" si="4"/>
        <v>0.52365402083492052</v>
      </c>
      <c r="I45" s="3"/>
      <c r="J45" s="183" t="s">
        <v>177</v>
      </c>
      <c r="K45" s="101"/>
      <c r="L45" s="102">
        <v>9679.768</v>
      </c>
      <c r="M45" s="102">
        <v>29068.654010000002</v>
      </c>
      <c r="N45" s="105">
        <f t="shared" si="5"/>
        <v>1.3771326778749539E-2</v>
      </c>
      <c r="O45" s="92">
        <f t="shared" si="6"/>
        <v>2.0030320984965759</v>
      </c>
      <c r="P45" s="23"/>
    </row>
    <row r="46" spans="2:16" x14ac:dyDescent="0.25">
      <c r="B46" s="20"/>
      <c r="C46" s="231" t="s">
        <v>115</v>
      </c>
      <c r="D46" s="99"/>
      <c r="E46" s="224">
        <v>3119.6759999999995</v>
      </c>
      <c r="F46" s="224">
        <v>2736.71353</v>
      </c>
      <c r="G46" s="225">
        <f t="shared" si="3"/>
        <v>1.3495513257204267E-2</v>
      </c>
      <c r="H46" s="226">
        <f t="shared" si="4"/>
        <v>-0.1227571292659877</v>
      </c>
      <c r="I46" s="3"/>
      <c r="J46" s="183" t="s">
        <v>178</v>
      </c>
      <c r="K46" s="101"/>
      <c r="L46" s="102">
        <v>9209.5429999999978</v>
      </c>
      <c r="M46" s="102">
        <v>10853.259819999999</v>
      </c>
      <c r="N46" s="161">
        <f t="shared" si="5"/>
        <v>5.1417512329423598E-3</v>
      </c>
      <c r="O46" s="92">
        <f t="shared" si="6"/>
        <v>0.17847973781109472</v>
      </c>
      <c r="P46" s="23"/>
    </row>
    <row r="47" spans="2:16" x14ac:dyDescent="0.25">
      <c r="B47" s="20"/>
      <c r="C47" s="231" t="s">
        <v>116</v>
      </c>
      <c r="D47" s="99"/>
      <c r="E47" s="224">
        <v>2161.694</v>
      </c>
      <c r="F47" s="224">
        <v>2662.6232200000004</v>
      </c>
      <c r="G47" s="225">
        <f t="shared" si="3"/>
        <v>1.3130152853247274E-2</v>
      </c>
      <c r="H47" s="226">
        <f t="shared" si="4"/>
        <v>0.23172993957516663</v>
      </c>
      <c r="I47" s="3"/>
      <c r="J47" s="237" t="s">
        <v>17</v>
      </c>
      <c r="K47" s="238"/>
      <c r="L47" s="239">
        <v>22878.855999999996</v>
      </c>
      <c r="M47" s="239">
        <v>23812.285349999995</v>
      </c>
      <c r="N47" s="233">
        <f t="shared" si="5"/>
        <v>1.1281112733698268E-2</v>
      </c>
      <c r="O47" s="215">
        <f t="shared" si="6"/>
        <v>4.0798777264037911E-2</v>
      </c>
      <c r="P47" s="23"/>
    </row>
    <row r="48" spans="2:16" x14ac:dyDescent="0.25">
      <c r="B48" s="20"/>
      <c r="C48" s="231" t="s">
        <v>117</v>
      </c>
      <c r="D48" s="99"/>
      <c r="E48" s="224">
        <v>3954.1419999999889</v>
      </c>
      <c r="F48" s="224">
        <v>2298.9307999999946</v>
      </c>
      <c r="G48" s="225">
        <f t="shared" si="3"/>
        <v>1.1336682027071771E-2</v>
      </c>
      <c r="H48" s="226">
        <f t="shared" si="4"/>
        <v>-0.41860186103584518</v>
      </c>
      <c r="I48" s="3"/>
      <c r="J48" s="183" t="s">
        <v>191</v>
      </c>
      <c r="K48" s="101"/>
      <c r="L48" s="102">
        <v>22878.855999999996</v>
      </c>
      <c r="M48" s="102">
        <v>23812.285349999995</v>
      </c>
      <c r="N48" s="161">
        <f t="shared" si="5"/>
        <v>1.1281112733698268E-2</v>
      </c>
      <c r="O48" s="92">
        <f t="shared" si="6"/>
        <v>4.0798777264037911E-2</v>
      </c>
      <c r="P48" s="23"/>
    </row>
    <row r="49" spans="2:16" x14ac:dyDescent="0.25">
      <c r="B49" s="20"/>
      <c r="C49" s="231" t="s">
        <v>118</v>
      </c>
      <c r="D49" s="99"/>
      <c r="E49" s="224">
        <v>1756.2439999999997</v>
      </c>
      <c r="F49" s="224">
        <v>1984.2800600000003</v>
      </c>
      <c r="G49" s="225">
        <f t="shared" si="3"/>
        <v>9.7850496817385498E-3</v>
      </c>
      <c r="H49" s="226">
        <f t="shared" si="4"/>
        <v>0.12984304003316205</v>
      </c>
      <c r="I49" s="3"/>
      <c r="J49" s="90"/>
      <c r="K49" s="101"/>
      <c r="L49" s="102"/>
      <c r="M49" s="102"/>
      <c r="N49" s="161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231" t="s">
        <v>119</v>
      </c>
      <c r="D50" s="99"/>
      <c r="E50" s="224">
        <v>1884.3279999999993</v>
      </c>
      <c r="F50" s="224">
        <v>1701.6553800000002</v>
      </c>
      <c r="G50" s="225">
        <f t="shared" si="3"/>
        <v>8.3913469525555232E-3</v>
      </c>
      <c r="H50" s="226">
        <f t="shared" si="4"/>
        <v>-9.6943111814927763E-2</v>
      </c>
      <c r="I50" s="3"/>
      <c r="J50" s="90"/>
      <c r="K50" s="101"/>
      <c r="L50" s="102"/>
      <c r="M50" s="102"/>
      <c r="N50" s="161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231" t="s">
        <v>120</v>
      </c>
      <c r="D51" s="99"/>
      <c r="E51" s="224">
        <v>1543.6120000000001</v>
      </c>
      <c r="F51" s="224">
        <v>1681.8941099999993</v>
      </c>
      <c r="G51" s="225">
        <f t="shared" si="3"/>
        <v>8.2938985063295105E-3</v>
      </c>
      <c r="H51" s="226">
        <f t="shared" si="4"/>
        <v>8.9583463979289624E-2</v>
      </c>
      <c r="I51" s="3"/>
      <c r="J51" s="90"/>
      <c r="K51" s="101"/>
      <c r="L51" s="102"/>
      <c r="M51" s="102"/>
      <c r="N51" s="161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220" t="s">
        <v>125</v>
      </c>
      <c r="D52" s="212"/>
      <c r="E52" s="221">
        <v>26675.611799999966</v>
      </c>
      <c r="F52" s="221">
        <v>31069.768520000005</v>
      </c>
      <c r="G52" s="222">
        <f t="shared" si="3"/>
        <v>0.15321387071153475</v>
      </c>
      <c r="H52" s="223">
        <f t="shared" si="4"/>
        <v>0.16472562102587074</v>
      </c>
      <c r="I52" s="3"/>
      <c r="J52" s="90"/>
      <c r="K52" s="142"/>
      <c r="L52" s="102"/>
      <c r="M52" s="102"/>
      <c r="N52" s="161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220" t="s">
        <v>121</v>
      </c>
      <c r="D53" s="212"/>
      <c r="E53" s="221">
        <v>6063.9440000000004</v>
      </c>
      <c r="F53" s="221">
        <v>6195.7420999999986</v>
      </c>
      <c r="G53" s="222">
        <f t="shared" si="3"/>
        <v>3.0552967540146077E-2</v>
      </c>
      <c r="H53" s="223">
        <f t="shared" ref="H53:H57" si="7">IFERROR(F53/E53-1," - ")</f>
        <v>2.1734715887877343E-2</v>
      </c>
      <c r="I53" s="3"/>
      <c r="J53" s="90"/>
      <c r="K53" s="101"/>
      <c r="L53" s="102"/>
      <c r="M53" s="102"/>
      <c r="N53" s="161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231" t="s">
        <v>122</v>
      </c>
      <c r="D54" s="99"/>
      <c r="E54" s="224">
        <v>3314.9830000000002</v>
      </c>
      <c r="F54" s="224">
        <v>2437.7147999999997</v>
      </c>
      <c r="G54" s="227">
        <f t="shared" si="3"/>
        <v>1.2021065427583516E-2</v>
      </c>
      <c r="H54" s="228">
        <f t="shared" si="7"/>
        <v>-0.26463731488215791</v>
      </c>
      <c r="I54" s="8"/>
      <c r="J54" s="84"/>
      <c r="K54" s="99"/>
      <c r="L54" s="25"/>
      <c r="M54" s="25"/>
      <c r="N54" s="161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231" t="s">
        <v>123</v>
      </c>
      <c r="D55" s="99"/>
      <c r="E55" s="224">
        <v>1224.527</v>
      </c>
      <c r="F55" s="224">
        <v>1591.31396</v>
      </c>
      <c r="G55" s="227">
        <f t="shared" si="3"/>
        <v>7.8472220084921419E-3</v>
      </c>
      <c r="H55" s="228">
        <f t="shared" si="7"/>
        <v>0.29953358317129797</v>
      </c>
      <c r="I55" s="8"/>
      <c r="J55" s="84"/>
      <c r="K55" s="99"/>
      <c r="L55" s="25"/>
      <c r="M55" s="25"/>
      <c r="N55" s="161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231" t="s">
        <v>124</v>
      </c>
      <c r="D56" s="99"/>
      <c r="E56" s="224">
        <v>493.02499999999992</v>
      </c>
      <c r="F56" s="224">
        <v>1057.6709599999999</v>
      </c>
      <c r="G56" s="229">
        <f t="shared" si="3"/>
        <v>5.2156765061339696E-3</v>
      </c>
      <c r="H56" s="230">
        <f t="shared" si="7"/>
        <v>1.1452684143806096</v>
      </c>
      <c r="I56" s="8"/>
      <c r="J56" s="85"/>
      <c r="K56" s="100"/>
      <c r="L56" s="62"/>
      <c r="M56" s="62"/>
      <c r="N56" s="164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254733.34645999983</v>
      </c>
      <c r="F57" s="88">
        <f>+I12*1000</f>
        <v>202786.91723999966</v>
      </c>
      <c r="G57" s="74">
        <f t="shared" si="3"/>
        <v>1</v>
      </c>
      <c r="H57" s="98">
        <f t="shared" si="7"/>
        <v>-0.20392473126072319</v>
      </c>
      <c r="I57" s="8"/>
      <c r="J57" s="96" t="s">
        <v>14</v>
      </c>
      <c r="K57" s="97"/>
      <c r="L57" s="88">
        <f>+H22*1000</f>
        <v>1798917.6660000011</v>
      </c>
      <c r="M57" s="88">
        <f>+I22*1000</f>
        <v>2110809.9805499995</v>
      </c>
      <c r="N57" s="74">
        <f t="shared" si="5"/>
        <v>1</v>
      </c>
      <c r="O57" s="98">
        <f t="shared" si="6"/>
        <v>0.17337775955222523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3"/>
    </row>
    <row r="65" spans="2:16" x14ac:dyDescent="0.25">
      <c r="B65" s="20"/>
      <c r="C65" s="257" t="s">
        <v>45</v>
      </c>
      <c r="D65" s="257"/>
      <c r="E65" s="257"/>
      <c r="F65" s="257"/>
      <c r="G65" s="257"/>
      <c r="H65" s="257"/>
      <c r="I65" s="107"/>
      <c r="J65" s="257" t="s">
        <v>46</v>
      </c>
      <c r="K65" s="257"/>
      <c r="L65" s="257"/>
      <c r="M65" s="257"/>
      <c r="N65" s="257"/>
      <c r="O65" s="257"/>
      <c r="P65" s="23"/>
    </row>
    <row r="66" spans="2:16" x14ac:dyDescent="0.25">
      <c r="B66" s="20"/>
      <c r="C66" s="258" t="s">
        <v>26</v>
      </c>
      <c r="D66" s="258"/>
      <c r="E66" s="258"/>
      <c r="F66" s="258"/>
      <c r="G66" s="258"/>
      <c r="H66" s="258"/>
      <c r="I66" s="8"/>
      <c r="J66" s="258" t="s">
        <v>26</v>
      </c>
      <c r="K66" s="258"/>
      <c r="L66" s="258"/>
      <c r="M66" s="258"/>
      <c r="N66" s="258"/>
      <c r="O66" s="258"/>
      <c r="P66" s="23"/>
    </row>
    <row r="67" spans="2:16" x14ac:dyDescent="0.25">
      <c r="B67" s="20"/>
      <c r="C67" s="254" t="s">
        <v>32</v>
      </c>
      <c r="D67" s="255"/>
      <c r="E67" s="77" t="s">
        <v>42</v>
      </c>
      <c r="F67" s="78" t="s">
        <v>43</v>
      </c>
      <c r="G67" s="78" t="s">
        <v>41</v>
      </c>
      <c r="H67" s="78" t="s">
        <v>21</v>
      </c>
      <c r="I67" s="8"/>
      <c r="J67" s="254" t="s">
        <v>12</v>
      </c>
      <c r="K67" s="255"/>
      <c r="L67" s="77" t="s">
        <v>42</v>
      </c>
      <c r="M67" s="78" t="s">
        <v>43</v>
      </c>
      <c r="N67" s="78" t="s">
        <v>20</v>
      </c>
      <c r="O67" s="78" t="s">
        <v>21</v>
      </c>
      <c r="P67" s="23"/>
    </row>
    <row r="68" spans="2:16" x14ac:dyDescent="0.25">
      <c r="B68" s="20"/>
      <c r="C68" s="189" t="s">
        <v>29</v>
      </c>
      <c r="D68" s="190"/>
      <c r="E68" s="191">
        <v>62597.131770000233</v>
      </c>
      <c r="F68" s="192">
        <v>39186.656950000201</v>
      </c>
      <c r="G68" s="193">
        <f t="shared" ref="G68:G77" si="8">+F68/F$86</f>
        <v>0.19324055754357433</v>
      </c>
      <c r="H68" s="194">
        <f>IFERROR(F68/E68-1," - ")</f>
        <v>-0.37398638177251975</v>
      </c>
      <c r="I68" s="3"/>
      <c r="J68" s="189" t="s">
        <v>30</v>
      </c>
      <c r="K68" s="190"/>
      <c r="L68" s="191">
        <v>602614.83600000036</v>
      </c>
      <c r="M68" s="192">
        <v>807908.19970999938</v>
      </c>
      <c r="N68" s="113">
        <f t="shared" ref="N68:N79" si="9">+M68/M$86</f>
        <v>0.3827479532285934</v>
      </c>
      <c r="O68" s="188">
        <f>IFERROR(M68/L68-1," - ")</f>
        <v>0.34067094177880297</v>
      </c>
      <c r="P68" s="141"/>
    </row>
    <row r="69" spans="2:16" x14ac:dyDescent="0.25">
      <c r="B69" s="20"/>
      <c r="C69" s="195" t="s">
        <v>30</v>
      </c>
      <c r="D69" s="196"/>
      <c r="E69" s="197">
        <v>17323.600000000006</v>
      </c>
      <c r="F69" s="198">
        <v>33222.663799999988</v>
      </c>
      <c r="G69" s="199">
        <f t="shared" si="8"/>
        <v>0.16383041002926607</v>
      </c>
      <c r="H69" s="200">
        <f t="shared" ref="H69:H86" si="10">IFERROR(F69/E69-1," - ")</f>
        <v>0.91776904338590004</v>
      </c>
      <c r="I69" s="3"/>
      <c r="J69" s="195" t="s">
        <v>51</v>
      </c>
      <c r="K69" s="196"/>
      <c r="L69" s="197">
        <v>277019.61099999992</v>
      </c>
      <c r="M69" s="198">
        <v>314424.91610000003</v>
      </c>
      <c r="N69" s="105">
        <f t="shared" si="9"/>
        <v>0.14895936583456576</v>
      </c>
      <c r="O69" s="103">
        <f t="shared" ref="O69:O79" si="11">IFERROR(M69/L69-1," - ")</f>
        <v>0.13502764286244018</v>
      </c>
      <c r="P69" s="141"/>
    </row>
    <row r="70" spans="2:16" x14ac:dyDescent="0.25">
      <c r="B70" s="20"/>
      <c r="C70" s="185" t="s">
        <v>63</v>
      </c>
      <c r="D70" s="201"/>
      <c r="E70" s="184">
        <v>72030.644499999369</v>
      </c>
      <c r="F70" s="202">
        <v>29861.310090000137</v>
      </c>
      <c r="G70" s="186">
        <f t="shared" si="8"/>
        <v>0.14725461827825451</v>
      </c>
      <c r="H70" s="203">
        <f t="shared" si="10"/>
        <v>-0.58543602799499594</v>
      </c>
      <c r="I70" s="3"/>
      <c r="J70" s="185" t="s">
        <v>29</v>
      </c>
      <c r="K70" s="201"/>
      <c r="L70" s="184">
        <v>227886.95099999988</v>
      </c>
      <c r="M70" s="202">
        <v>301317.58710999996</v>
      </c>
      <c r="N70" s="105">
        <f t="shared" si="9"/>
        <v>0.14274974530463783</v>
      </c>
      <c r="O70" s="103">
        <f t="shared" si="11"/>
        <v>0.32222396143252685</v>
      </c>
      <c r="P70" s="141"/>
    </row>
    <row r="71" spans="2:16" x14ac:dyDescent="0.25">
      <c r="B71" s="20"/>
      <c r="C71" s="90" t="s">
        <v>64</v>
      </c>
      <c r="D71" s="91"/>
      <c r="E71" s="102">
        <v>11395.061079999999</v>
      </c>
      <c r="F71" s="89">
        <v>13082.109340000003</v>
      </c>
      <c r="G71" s="105">
        <f t="shared" si="8"/>
        <v>6.4511604190507221E-2</v>
      </c>
      <c r="H71" s="103">
        <f t="shared" si="10"/>
        <v>0.14805083080783299</v>
      </c>
      <c r="I71" s="3"/>
      <c r="J71" s="90" t="s">
        <v>54</v>
      </c>
      <c r="K71" s="91"/>
      <c r="L71" s="102">
        <v>43055.868000000002</v>
      </c>
      <c r="M71" s="89">
        <v>135008.12312999999</v>
      </c>
      <c r="N71" s="105">
        <f t="shared" si="9"/>
        <v>6.3960339572973701E-2</v>
      </c>
      <c r="O71" s="103">
        <f t="shared" si="11"/>
        <v>2.1356497825104812</v>
      </c>
      <c r="P71" s="141"/>
    </row>
    <row r="72" spans="2:16" x14ac:dyDescent="0.25">
      <c r="B72" s="20"/>
      <c r="C72" s="90" t="s">
        <v>52</v>
      </c>
      <c r="D72" s="91"/>
      <c r="E72" s="102">
        <v>12464.300400000056</v>
      </c>
      <c r="F72" s="89">
        <v>12546.651879999972</v>
      </c>
      <c r="G72" s="105">
        <f t="shared" si="8"/>
        <v>6.1871111069512076E-2</v>
      </c>
      <c r="H72" s="103">
        <f t="shared" si="10"/>
        <v>6.6069877455710024E-3</v>
      </c>
      <c r="I72" s="3"/>
      <c r="J72" s="90" t="s">
        <v>77</v>
      </c>
      <c r="K72" s="91"/>
      <c r="L72" s="102">
        <v>120676.80399999995</v>
      </c>
      <c r="M72" s="89">
        <v>133746.21969999996</v>
      </c>
      <c r="N72" s="105">
        <f t="shared" si="9"/>
        <v>6.3362510568170896E-2</v>
      </c>
      <c r="O72" s="103">
        <f t="shared" si="11"/>
        <v>0.1083009763831666</v>
      </c>
      <c r="P72" s="141"/>
    </row>
    <row r="73" spans="2:16" x14ac:dyDescent="0.25">
      <c r="B73" s="20"/>
      <c r="C73" s="90" t="s">
        <v>49</v>
      </c>
      <c r="D73" s="91"/>
      <c r="E73" s="102">
        <v>8205.8230000000003</v>
      </c>
      <c r="F73" s="89">
        <v>10856.373979999993</v>
      </c>
      <c r="G73" s="105">
        <f t="shared" si="8"/>
        <v>5.3535869708751488E-2</v>
      </c>
      <c r="H73" s="103">
        <f t="shared" si="10"/>
        <v>0.32300854892921671</v>
      </c>
      <c r="I73" s="3"/>
      <c r="J73" s="90" t="s">
        <v>49</v>
      </c>
      <c r="K73" s="91"/>
      <c r="L73" s="102">
        <v>59504.183000000005</v>
      </c>
      <c r="M73" s="89">
        <v>93132.328909999997</v>
      </c>
      <c r="N73" s="105">
        <f t="shared" si="9"/>
        <v>4.4121607235215521E-2</v>
      </c>
      <c r="O73" s="103">
        <f t="shared" si="11"/>
        <v>0.56513919214721398</v>
      </c>
      <c r="P73" s="23"/>
    </row>
    <row r="74" spans="2:16" x14ac:dyDescent="0.25">
      <c r="B74" s="20"/>
      <c r="C74" s="90" t="s">
        <v>48</v>
      </c>
      <c r="D74" s="91"/>
      <c r="E74" s="102">
        <v>6718.9250000000047</v>
      </c>
      <c r="F74" s="89">
        <v>8427.034260000024</v>
      </c>
      <c r="G74" s="105">
        <f t="shared" si="8"/>
        <v>4.1556104184110522E-2</v>
      </c>
      <c r="H74" s="103">
        <f t="shared" si="10"/>
        <v>0.25422359380407111</v>
      </c>
      <c r="I74" s="3"/>
      <c r="J74" s="90" t="s">
        <v>53</v>
      </c>
      <c r="K74" s="91"/>
      <c r="L74" s="102">
        <v>62697.409</v>
      </c>
      <c r="M74" s="89">
        <v>67706.354400000011</v>
      </c>
      <c r="N74" s="105">
        <f t="shared" si="9"/>
        <v>3.2076006378536366E-2</v>
      </c>
      <c r="O74" s="103">
        <f t="shared" si="11"/>
        <v>7.989078783143988E-2</v>
      </c>
      <c r="P74" s="23"/>
    </row>
    <row r="75" spans="2:16" x14ac:dyDescent="0.25">
      <c r="B75" s="20"/>
      <c r="C75" s="90" t="s">
        <v>31</v>
      </c>
      <c r="D75" s="91"/>
      <c r="E75" s="102">
        <v>6443.6190000000015</v>
      </c>
      <c r="F75" s="89">
        <v>5525.790850000004</v>
      </c>
      <c r="G75" s="105">
        <f t="shared" si="8"/>
        <v>2.7249247265099422E-2</v>
      </c>
      <c r="H75" s="103">
        <f t="shared" si="10"/>
        <v>-0.14243985406337611</v>
      </c>
      <c r="I75" s="3"/>
      <c r="J75" s="90" t="s">
        <v>31</v>
      </c>
      <c r="K75" s="91"/>
      <c r="L75" s="102">
        <v>33756.281999999999</v>
      </c>
      <c r="M75" s="89">
        <v>62644.826319999993</v>
      </c>
      <c r="N75" s="105">
        <f t="shared" si="9"/>
        <v>2.9678098406412241E-2</v>
      </c>
      <c r="O75" s="103">
        <f t="shared" si="11"/>
        <v>0.85579757628520792</v>
      </c>
      <c r="P75" s="23"/>
    </row>
    <row r="76" spans="2:16" x14ac:dyDescent="0.25">
      <c r="B76" s="20"/>
      <c r="C76" s="90" t="s">
        <v>65</v>
      </c>
      <c r="D76" s="91"/>
      <c r="E76" s="102">
        <v>3524.0879999999979</v>
      </c>
      <c r="F76" s="89">
        <v>5358.8311600000006</v>
      </c>
      <c r="G76" s="105">
        <f t="shared" si="8"/>
        <v>2.6425921518683518E-2</v>
      </c>
      <c r="H76" s="103">
        <f t="shared" si="10"/>
        <v>0.52062921243737503</v>
      </c>
      <c r="I76" s="3"/>
      <c r="J76" s="90" t="s">
        <v>72</v>
      </c>
      <c r="K76" s="91"/>
      <c r="L76" s="102">
        <v>207637.24599999993</v>
      </c>
      <c r="M76" s="89">
        <v>59146.524559999991</v>
      </c>
      <c r="N76" s="105">
        <f t="shared" si="9"/>
        <v>2.8020771696649162E-2</v>
      </c>
      <c r="O76" s="103">
        <f t="shared" si="11"/>
        <v>-0.71514491884562936</v>
      </c>
      <c r="P76" s="23"/>
    </row>
    <row r="77" spans="2:16" x14ac:dyDescent="0.25">
      <c r="B77" s="20"/>
      <c r="C77" s="90" t="s">
        <v>66</v>
      </c>
      <c r="D77" s="91"/>
      <c r="E77" s="102">
        <v>6831.3800000000047</v>
      </c>
      <c r="F77" s="89">
        <v>4650.7595200000014</v>
      </c>
      <c r="G77" s="105">
        <f t="shared" si="8"/>
        <v>2.2934218751872425E-2</v>
      </c>
      <c r="H77" s="103">
        <f t="shared" si="10"/>
        <v>-0.31920643852340258</v>
      </c>
      <c r="I77" s="3"/>
      <c r="J77" s="90" t="s">
        <v>50</v>
      </c>
      <c r="K77" s="91"/>
      <c r="L77" s="102">
        <v>50115.466</v>
      </c>
      <c r="M77" s="89">
        <v>49739.04999</v>
      </c>
      <c r="N77" s="105">
        <f t="shared" si="9"/>
        <v>2.3563963809305009E-2</v>
      </c>
      <c r="O77" s="103">
        <f t="shared" si="11"/>
        <v>-7.5109749553161631E-3</v>
      </c>
      <c r="P77" s="23"/>
    </row>
    <row r="78" spans="2:16" x14ac:dyDescent="0.25">
      <c r="B78" s="20"/>
      <c r="C78" s="90" t="s">
        <v>53</v>
      </c>
      <c r="D78" s="91"/>
      <c r="E78" s="102">
        <v>6332.9650000000011</v>
      </c>
      <c r="F78" s="89">
        <v>4087.7952700000014</v>
      </c>
      <c r="G78" s="105">
        <f t="shared" ref="G78:G84" si="12">+F78/F$86</f>
        <v>2.0158081821235383E-2</v>
      </c>
      <c r="H78" s="103">
        <f t="shared" ref="H78:H84" si="13">IFERROR(F78/E78-1," - ")</f>
        <v>-0.35452110188513586</v>
      </c>
      <c r="I78" s="3"/>
      <c r="J78" s="90" t="s">
        <v>94</v>
      </c>
      <c r="K78" s="91"/>
      <c r="L78" s="102">
        <v>23695.258999999998</v>
      </c>
      <c r="M78" s="89">
        <v>27214.528620000001</v>
      </c>
      <c r="N78" s="105">
        <f t="shared" si="9"/>
        <v>1.2892931562181117E-2</v>
      </c>
      <c r="O78" s="103">
        <f t="shared" si="11"/>
        <v>0.14852209971623442</v>
      </c>
      <c r="P78" s="23"/>
    </row>
    <row r="79" spans="2:16" x14ac:dyDescent="0.25">
      <c r="B79" s="20"/>
      <c r="C79" s="90" t="s">
        <v>67</v>
      </c>
      <c r="D79" s="91"/>
      <c r="E79" s="102">
        <v>2914.0780100000002</v>
      </c>
      <c r="F79" s="89">
        <v>3552.8659399999997</v>
      </c>
      <c r="G79" s="105">
        <f t="shared" si="12"/>
        <v>1.7520193059570796E-2</v>
      </c>
      <c r="H79" s="103">
        <f t="shared" si="13"/>
        <v>0.21920755992390184</v>
      </c>
      <c r="I79" s="3"/>
      <c r="J79" s="90" t="s">
        <v>95</v>
      </c>
      <c r="K79" s="91"/>
      <c r="L79" s="102">
        <v>14640.782999999999</v>
      </c>
      <c r="M79" s="89">
        <v>24065.52592</v>
      </c>
      <c r="N79" s="105">
        <f t="shared" si="9"/>
        <v>1.1401085906240319E-2</v>
      </c>
      <c r="O79" s="103">
        <f t="shared" si="11"/>
        <v>0.64373216377839904</v>
      </c>
      <c r="P79" s="23"/>
    </row>
    <row r="80" spans="2:16" x14ac:dyDescent="0.25">
      <c r="B80" s="20"/>
      <c r="C80" s="90" t="s">
        <v>68</v>
      </c>
      <c r="D80" s="91"/>
      <c r="E80" s="102">
        <v>3230.9210000000007</v>
      </c>
      <c r="F80" s="89">
        <v>3117.7615700000006</v>
      </c>
      <c r="G80" s="105">
        <f t="shared" si="12"/>
        <v>1.5374569584832284E-2</v>
      </c>
      <c r="H80" s="103">
        <f t="shared" si="13"/>
        <v>-3.502389256809435E-2</v>
      </c>
      <c r="I80" s="3"/>
      <c r="J80" s="90" t="s">
        <v>96</v>
      </c>
      <c r="K80" s="91"/>
      <c r="L80" s="102">
        <v>32799.831000000006</v>
      </c>
      <c r="M80" s="89">
        <v>19128.055619999999</v>
      </c>
      <c r="N80" s="105">
        <f t="shared" ref="N80:N84" si="14">+M80/M$86</f>
        <v>9.0619505290646437E-3</v>
      </c>
      <c r="O80" s="103">
        <f t="shared" ref="O80:O84" si="15">IFERROR(M80/L80-1," - ")</f>
        <v>-0.41682456778512067</v>
      </c>
      <c r="P80" s="23"/>
    </row>
    <row r="81" spans="2:16" x14ac:dyDescent="0.25">
      <c r="B81" s="20"/>
      <c r="C81" s="90" t="s">
        <v>69</v>
      </c>
      <c r="D81" s="91"/>
      <c r="E81" s="102">
        <v>4176.1689999999999</v>
      </c>
      <c r="F81" s="114">
        <v>2991.633769999999</v>
      </c>
      <c r="G81" s="105">
        <f t="shared" si="12"/>
        <v>1.4752597508346066E-2</v>
      </c>
      <c r="H81" s="103">
        <f t="shared" si="13"/>
        <v>-0.28364159352746521</v>
      </c>
      <c r="I81" s="3"/>
      <c r="J81" s="90" t="s">
        <v>76</v>
      </c>
      <c r="K81" s="91"/>
      <c r="L81" s="102"/>
      <c r="M81" s="114">
        <v>5133.8685999999998</v>
      </c>
      <c r="N81" s="105">
        <f t="shared" si="14"/>
        <v>2.4321794227362436E-3</v>
      </c>
      <c r="O81" s="103" t="str">
        <f t="shared" si="15"/>
        <v xml:space="preserve"> - </v>
      </c>
      <c r="P81" s="23"/>
    </row>
    <row r="82" spans="2:16" x14ac:dyDescent="0.25">
      <c r="B82" s="20"/>
      <c r="C82" s="90" t="s">
        <v>70</v>
      </c>
      <c r="D82" s="91"/>
      <c r="E82" s="102">
        <v>2511.9859999999999</v>
      </c>
      <c r="F82" s="89">
        <v>2878.0973800000006</v>
      </c>
      <c r="G82" s="105">
        <f t="shared" si="12"/>
        <v>1.4192717257956801E-2</v>
      </c>
      <c r="H82" s="103">
        <f t="shared" si="13"/>
        <v>0.14574578839213315</v>
      </c>
      <c r="I82" s="3"/>
      <c r="J82" s="90" t="s">
        <v>97</v>
      </c>
      <c r="K82" s="91"/>
      <c r="L82" s="102"/>
      <c r="M82" s="89">
        <v>4628.1069200000002</v>
      </c>
      <c r="N82" s="105">
        <f t="shared" si="14"/>
        <v>2.1925739231127219E-3</v>
      </c>
      <c r="O82" s="103" t="str">
        <f t="shared" si="15"/>
        <v xml:space="preserve"> - </v>
      </c>
      <c r="P82" s="23"/>
    </row>
    <row r="83" spans="2:16" x14ac:dyDescent="0.25">
      <c r="B83" s="20"/>
      <c r="C83" s="90" t="s">
        <v>71</v>
      </c>
      <c r="D83" s="95"/>
      <c r="E83" s="102">
        <v>2805.1500000000037</v>
      </c>
      <c r="F83" s="89">
        <v>2631.0473099999917</v>
      </c>
      <c r="G83" s="105">
        <f t="shared" si="12"/>
        <v>1.297444305485511E-2</v>
      </c>
      <c r="H83" s="103">
        <f t="shared" si="13"/>
        <v>-6.2065376183096044E-2</v>
      </c>
      <c r="I83" s="3"/>
      <c r="J83" s="90" t="s">
        <v>83</v>
      </c>
      <c r="K83" s="95"/>
      <c r="L83" s="102"/>
      <c r="M83" s="89">
        <v>1656.8914300000001</v>
      </c>
      <c r="N83" s="105">
        <f t="shared" si="14"/>
        <v>7.8495527558964599E-4</v>
      </c>
      <c r="O83" s="103" t="str">
        <f t="shared" si="15"/>
        <v xml:space="preserve"> - </v>
      </c>
      <c r="P83" s="23"/>
    </row>
    <row r="84" spans="2:16" x14ac:dyDescent="0.25">
      <c r="B84" s="20"/>
      <c r="C84" s="90" t="s">
        <v>50</v>
      </c>
      <c r="D84" s="91"/>
      <c r="E84" s="102">
        <v>2823.5539999999996</v>
      </c>
      <c r="F84" s="89">
        <v>2143.0822500000004</v>
      </c>
      <c r="G84" s="105">
        <f t="shared" si="12"/>
        <v>1.0568148474113092E-2</v>
      </c>
      <c r="H84" s="103">
        <f t="shared" si="13"/>
        <v>-0.24099831276469275</v>
      </c>
      <c r="I84" s="3"/>
      <c r="J84" s="90" t="s">
        <v>98</v>
      </c>
      <c r="K84" s="91"/>
      <c r="L84" s="102"/>
      <c r="M84" s="89">
        <v>1087</v>
      </c>
      <c r="N84" s="105">
        <f t="shared" si="14"/>
        <v>5.1496819231296588E-4</v>
      </c>
      <c r="O84" s="103" t="str">
        <f t="shared" si="15"/>
        <v xml:space="preserve"> - 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22403.950700000132</v>
      </c>
      <c r="F85" s="102">
        <f>+F86-SUM(F68:F84)</f>
        <v>18666.45191999941</v>
      </c>
      <c r="G85" s="106">
        <f>+F85/F$86</f>
        <v>9.2049586699459215E-2</v>
      </c>
      <c r="H85" s="104">
        <f t="shared" si="10"/>
        <v>-0.16682320140977192</v>
      </c>
      <c r="I85" s="3"/>
      <c r="J85" s="93" t="s">
        <v>33</v>
      </c>
      <c r="K85" s="94"/>
      <c r="L85" s="102">
        <f>+L86-SUM(L68:L84)</f>
        <v>42817.137000001036</v>
      </c>
      <c r="M85" s="102">
        <f>+M86-SUM(M68:M84)</f>
        <v>3121.8735100002959</v>
      </c>
      <c r="N85" s="106">
        <f>+M85/M$86</f>
        <v>1.4789931537024714E-3</v>
      </c>
      <c r="O85" s="104">
        <f t="shared" ref="O85" si="16">IFERROR(M85/L85-1," - ")</f>
        <v>-0.92708822381094236</v>
      </c>
      <c r="P85" s="23"/>
    </row>
    <row r="86" spans="2:16" x14ac:dyDescent="0.25">
      <c r="B86" s="20"/>
      <c r="C86" s="96" t="s">
        <v>3</v>
      </c>
      <c r="D86" s="97"/>
      <c r="E86" s="88">
        <f>+E57</f>
        <v>254733.34645999983</v>
      </c>
      <c r="F86" s="88">
        <f>+F57</f>
        <v>202786.91723999966</v>
      </c>
      <c r="G86" s="74">
        <f>+F86/F$86</f>
        <v>1</v>
      </c>
      <c r="H86" s="98">
        <f t="shared" si="10"/>
        <v>-0.20392473126072319</v>
      </c>
      <c r="I86" s="8"/>
      <c r="J86" s="96" t="s">
        <v>14</v>
      </c>
      <c r="K86" s="97"/>
      <c r="L86" s="88">
        <f>+L57</f>
        <v>1798917.6660000011</v>
      </c>
      <c r="M86" s="88">
        <f>+M57</f>
        <v>2110809.9805499995</v>
      </c>
      <c r="N86" s="74">
        <f>+M86/M$86</f>
        <v>1</v>
      </c>
      <c r="O86" s="98">
        <f t="shared" ref="O86" si="17">IFERROR(M86/L86-1," - ")</f>
        <v>0.17337775955222523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sortState ref="C68:F79">
    <sortCondition descending="1" ref="F68:F79"/>
  </sortState>
  <mergeCells count="18">
    <mergeCell ref="C64:O64"/>
    <mergeCell ref="C67:D67"/>
    <mergeCell ref="J67:K67"/>
    <mergeCell ref="C65:H65"/>
    <mergeCell ref="J65:O65"/>
    <mergeCell ref="C66:H66"/>
    <mergeCell ref="J66:O66"/>
    <mergeCell ref="C7:O8"/>
    <mergeCell ref="F11:G11"/>
    <mergeCell ref="F10:L10"/>
    <mergeCell ref="F9:L9"/>
    <mergeCell ref="B1:P1"/>
    <mergeCell ref="C36:D36"/>
    <mergeCell ref="J36:K36"/>
    <mergeCell ref="C35:H35"/>
    <mergeCell ref="J35:O35"/>
    <mergeCell ref="C34:H34"/>
    <mergeCell ref="J34:O34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2AC795E4-C0E4-4041-A2D3-10A0869662B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6" id="{226C3918-3D3D-4D47-88A7-53DDD8EFE80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H37:H38 H54:H57 H40:H51</xm:sqref>
        </x14:conditionalFormatting>
        <x14:conditionalFormatting xmlns:xm="http://schemas.microsoft.com/office/excel/2006/main">
          <x14:cfRule type="iconSet" priority="5" id="{922EDF63-2DAC-45F2-9F08-C07B493406C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O37:O57</xm:sqref>
        </x14:conditionalFormatting>
        <x14:conditionalFormatting xmlns:xm="http://schemas.microsoft.com/office/excel/2006/main">
          <x14:cfRule type="iconSet" priority="4" id="{22C93454-9C3F-4A3B-BFCA-E00CDA1603C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H53</xm:sqref>
        </x14:conditionalFormatting>
        <x14:conditionalFormatting xmlns:xm="http://schemas.microsoft.com/office/excel/2006/main">
          <x14:cfRule type="iconSet" priority="3" id="{5B50225A-C41C-4DB0-A4E0-63FEF97E59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H52</xm:sqref>
        </x14:conditionalFormatting>
        <x14:conditionalFormatting xmlns:xm="http://schemas.microsoft.com/office/excel/2006/main">
          <x14:cfRule type="iconSet" priority="1" id="{2C06095A-3A53-4FBA-B9B7-10839493E5D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C12" sqref="C12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64" t="s">
        <v>196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2:16" x14ac:dyDescent="0.25">
      <c r="B2" s="167" t="str">
        <f>+B6</f>
        <v>1. Exportaciones por tipo y sector</v>
      </c>
      <c r="C2" s="168"/>
      <c r="D2" s="168"/>
      <c r="E2" s="168"/>
      <c r="F2" s="168"/>
      <c r="G2" s="168"/>
      <c r="H2" s="168"/>
      <c r="I2" s="167"/>
      <c r="J2" s="167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67" t="str">
        <f>+B32</f>
        <v>2. Principales productos exportados</v>
      </c>
      <c r="C3" s="167"/>
      <c r="D3" s="167"/>
      <c r="E3" s="167"/>
      <c r="F3" s="167"/>
      <c r="G3" s="167"/>
      <c r="H3" s="169"/>
      <c r="I3" s="167"/>
      <c r="J3" s="167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5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</row>
    <row r="7" spans="2:16" ht="15" customHeight="1" x14ac:dyDescent="0.25">
      <c r="B7" s="20"/>
      <c r="C7" s="259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US$ 579.5 millones, creciendo en 28.4% respecto al I semestre del 2016. De otro lado el 98.1% de estas exportaciones fueron de tipo Tradicional, en tanto las exportaciones No Tradicional representaron el 1.9%.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3"/>
    </row>
    <row r="8" spans="2:16" x14ac:dyDescent="0.25">
      <c r="B8" s="20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3"/>
    </row>
    <row r="9" spans="2:16" x14ac:dyDescent="0.25">
      <c r="B9" s="20"/>
      <c r="C9" s="8"/>
      <c r="D9" s="8"/>
      <c r="E9" s="8"/>
      <c r="F9" s="263" t="s">
        <v>38</v>
      </c>
      <c r="G9" s="263"/>
      <c r="H9" s="263"/>
      <c r="I9" s="263"/>
      <c r="J9" s="263"/>
      <c r="K9" s="263"/>
      <c r="L9" s="263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61" t="s">
        <v>24</v>
      </c>
      <c r="G10" s="261"/>
      <c r="H10" s="261"/>
      <c r="I10" s="261"/>
      <c r="J10" s="261"/>
      <c r="K10" s="261"/>
      <c r="L10" s="261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54" t="s">
        <v>12</v>
      </c>
      <c r="G11" s="255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16.92853088999999</v>
      </c>
      <c r="I12" s="79">
        <v>10.923299979999999</v>
      </c>
      <c r="J12" s="69">
        <f t="shared" ref="J12:J27" si="0">IFERROR(I12/I$27, " - ")</f>
        <v>1.8851114351730383E-2</v>
      </c>
      <c r="K12" s="70">
        <f>IFERROR(I12/H12-1," - ")</f>
        <v>-0.35474022814037554</v>
      </c>
      <c r="L12" s="71">
        <f>IFERROR(I12-H12, " - ")</f>
        <v>-6.005230909999991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5.7721118299999983</v>
      </c>
      <c r="I13" s="61">
        <v>5.5176428500000023</v>
      </c>
      <c r="J13" s="69">
        <f t="shared" si="0"/>
        <v>9.5221880299727491E-3</v>
      </c>
      <c r="K13" s="65">
        <f t="shared" ref="K13:K27" si="1">IFERROR(I13/H13-1," - ")</f>
        <v>-4.408594072578742E-2</v>
      </c>
      <c r="L13" s="144">
        <f t="shared" ref="L13:L27" si="2">IFERROR(I13-H13, " - ")</f>
        <v>-0.25446897999999596</v>
      </c>
      <c r="M13" s="8"/>
      <c r="N13" s="160"/>
      <c r="O13" s="160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8.3690799999999992E-3</v>
      </c>
      <c r="I14" s="61">
        <v>1E-8</v>
      </c>
      <c r="J14" s="73">
        <f t="shared" si="0"/>
        <v>1.7257710020090818E-11</v>
      </c>
      <c r="K14" s="64">
        <f t="shared" si="1"/>
        <v>-0.99999880512553352</v>
      </c>
      <c r="L14" s="145">
        <f t="shared" si="2"/>
        <v>-8.3690699999999993E-3</v>
      </c>
      <c r="M14" s="8"/>
      <c r="N14" s="160"/>
      <c r="O14" s="160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5.7740169999999917</v>
      </c>
      <c r="I15" s="61">
        <v>1.9940130499999995</v>
      </c>
      <c r="J15" s="73">
        <f t="shared" si="0"/>
        <v>3.4412098993176843E-3</v>
      </c>
      <c r="K15" s="64">
        <f t="shared" si="1"/>
        <v>-0.65465757201615404</v>
      </c>
      <c r="L15" s="145">
        <f t="shared" si="2"/>
        <v>-3.7800039499999922</v>
      </c>
      <c r="M15" s="8"/>
      <c r="N15" s="160"/>
      <c r="O15" s="160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v>0.28400299999999978</v>
      </c>
      <c r="I16" s="61">
        <v>0.24539841999999984</v>
      </c>
      <c r="J16" s="73">
        <f t="shared" si="0"/>
        <v>4.2350147717484522E-4</v>
      </c>
      <c r="K16" s="64">
        <f t="shared" si="1"/>
        <v>-0.13593018383608613</v>
      </c>
      <c r="L16" s="145">
        <f t="shared" si="2"/>
        <v>-3.8604579999999944E-2</v>
      </c>
      <c r="M16" s="8"/>
      <c r="N16" s="160"/>
      <c r="O16" s="160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0.21048599999999998</v>
      </c>
      <c r="I17" s="61">
        <v>0</v>
      </c>
      <c r="J17" s="73">
        <f t="shared" si="0"/>
        <v>0</v>
      </c>
      <c r="K17" s="64">
        <f t="shared" si="1"/>
        <v>-1</v>
      </c>
      <c r="L17" s="145">
        <f t="shared" si="2"/>
        <v>-0.21048599999999998</v>
      </c>
      <c r="M17" s="8"/>
      <c r="N17" s="160"/>
      <c r="O17" s="160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1.2985199999999999</v>
      </c>
      <c r="I18" s="61">
        <v>2.5731759699999994</v>
      </c>
      <c r="J18" s="73">
        <f t="shared" si="0"/>
        <v>4.4407124720925902E-3</v>
      </c>
      <c r="K18" s="64">
        <f t="shared" si="1"/>
        <v>0.98162213134953613</v>
      </c>
      <c r="L18" s="145">
        <f t="shared" si="2"/>
        <v>1.2746559699999995</v>
      </c>
      <c r="M18" s="8"/>
      <c r="N18" s="160"/>
      <c r="O18" s="160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0.33456587999999993</v>
      </c>
      <c r="I19" s="61">
        <v>0.1905711799999999</v>
      </c>
      <c r="J19" s="73">
        <f t="shared" si="0"/>
        <v>3.2888221626265293E-4</v>
      </c>
      <c r="K19" s="64">
        <f t="shared" si="1"/>
        <v>-0.43039266287405054</v>
      </c>
      <c r="L19" s="145">
        <f t="shared" si="2"/>
        <v>-0.14399470000000003</v>
      </c>
      <c r="M19" s="8"/>
      <c r="N19" s="160"/>
      <c r="O19" s="160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2.859996999999999</v>
      </c>
      <c r="I20" s="61">
        <v>5.6210630000000004E-2</v>
      </c>
      <c r="J20" s="73">
        <f t="shared" si="0"/>
        <v>9.7006675258661757E-5</v>
      </c>
      <c r="K20" s="64">
        <f t="shared" si="1"/>
        <v>-0.9803459129502583</v>
      </c>
      <c r="L20" s="145">
        <f t="shared" si="2"/>
        <v>-2.8037863699999992</v>
      </c>
      <c r="M20" s="8"/>
      <c r="N20" s="160"/>
      <c r="O20" s="160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0.38646110000000017</v>
      </c>
      <c r="I21" s="63">
        <v>0.34628786999999989</v>
      </c>
      <c r="J21" s="74">
        <f t="shared" si="0"/>
        <v>5.9761356439349048E-4</v>
      </c>
      <c r="K21" s="66">
        <f t="shared" si="1"/>
        <v>-0.10395154906923432</v>
      </c>
      <c r="L21" s="146">
        <f t="shared" si="2"/>
        <v>-4.0173230000000282E-2</v>
      </c>
      <c r="M21" s="8"/>
      <c r="N21" s="160"/>
      <c r="O21" s="160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434.45702230000012</v>
      </c>
      <c r="I22" s="79">
        <v>568.52785479999989</v>
      </c>
      <c r="J22" s="72">
        <f t="shared" si="0"/>
        <v>0.98114888564826952</v>
      </c>
      <c r="K22" s="72">
        <f t="shared" si="1"/>
        <v>0.30859400497253686</v>
      </c>
      <c r="L22" s="147">
        <f t="shared" si="2"/>
        <v>134.07083249999977</v>
      </c>
      <c r="M22" s="8"/>
      <c r="N22" s="150"/>
      <c r="O22" s="150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0.98866830000000006</v>
      </c>
      <c r="I23" s="61">
        <v>0.65178762999999995</v>
      </c>
      <c r="J23" s="73">
        <f t="shared" si="0"/>
        <v>1.1248361913222245E-3</v>
      </c>
      <c r="K23" s="64">
        <f t="shared" si="1"/>
        <v>-0.34074185447232408</v>
      </c>
      <c r="L23" s="145">
        <f t="shared" si="2"/>
        <v>-0.3368806700000001</v>
      </c>
      <c r="M23" s="81"/>
      <c r="N23" s="160"/>
      <c r="O23" s="160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433.46835400000015</v>
      </c>
      <c r="I24" s="61">
        <v>567.87606716999994</v>
      </c>
      <c r="J24" s="73">
        <f t="shared" si="0"/>
        <v>0.98002404945694743</v>
      </c>
      <c r="K24" s="64">
        <f t="shared" si="1"/>
        <v>0.31007503069070586</v>
      </c>
      <c r="L24" s="145">
        <f t="shared" si="2"/>
        <v>134.40771316999979</v>
      </c>
      <c r="M24" s="8"/>
      <c r="N24" s="160"/>
      <c r="O24" s="160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0</v>
      </c>
      <c r="I25" s="61">
        <v>0</v>
      </c>
      <c r="J25" s="73">
        <f t="shared" si="0"/>
        <v>0</v>
      </c>
      <c r="K25" s="64" t="str">
        <f t="shared" si="1"/>
        <v xml:space="preserve"> - </v>
      </c>
      <c r="L25" s="145">
        <f t="shared" si="2"/>
        <v>0</v>
      </c>
      <c r="M25" s="8"/>
      <c r="N25" s="160"/>
      <c r="O25" s="160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v>0</v>
      </c>
      <c r="I26" s="63">
        <v>0</v>
      </c>
      <c r="J26" s="74">
        <f t="shared" si="0"/>
        <v>0</v>
      </c>
      <c r="K26" s="66" t="str">
        <f t="shared" si="1"/>
        <v xml:space="preserve"> - </v>
      </c>
      <c r="L26" s="146">
        <f t="shared" si="2"/>
        <v>0</v>
      </c>
      <c r="M26" s="8"/>
      <c r="N26" s="160"/>
      <c r="O26" s="160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451.38555319000011</v>
      </c>
      <c r="I27" s="80">
        <f>+I22+I12</f>
        <v>579.45115477999991</v>
      </c>
      <c r="J27" s="74">
        <f t="shared" si="0"/>
        <v>1</v>
      </c>
      <c r="K27" s="74">
        <f t="shared" si="1"/>
        <v>0.28371666014772434</v>
      </c>
      <c r="L27" s="147">
        <f t="shared" si="2"/>
        <v>128.0656015899998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3"/>
    </row>
    <row r="34" spans="2:16" x14ac:dyDescent="0.25">
      <c r="B34" s="20"/>
      <c r="C34" s="257" t="s">
        <v>39</v>
      </c>
      <c r="D34" s="257"/>
      <c r="E34" s="257"/>
      <c r="F34" s="257"/>
      <c r="G34" s="257"/>
      <c r="H34" s="257"/>
      <c r="I34" s="179"/>
      <c r="J34" s="257" t="s">
        <v>40</v>
      </c>
      <c r="K34" s="257"/>
      <c r="L34" s="257"/>
      <c r="M34" s="257"/>
      <c r="N34" s="257"/>
      <c r="O34" s="257"/>
      <c r="P34" s="23"/>
    </row>
    <row r="35" spans="2:16" x14ac:dyDescent="0.25">
      <c r="B35" s="20"/>
      <c r="C35" s="258" t="s">
        <v>26</v>
      </c>
      <c r="D35" s="258"/>
      <c r="E35" s="258"/>
      <c r="F35" s="258"/>
      <c r="G35" s="258"/>
      <c r="H35" s="258"/>
      <c r="I35" s="8"/>
      <c r="J35" s="258" t="s">
        <v>26</v>
      </c>
      <c r="K35" s="258"/>
      <c r="L35" s="258"/>
      <c r="M35" s="258"/>
      <c r="N35" s="258"/>
      <c r="O35" s="258"/>
      <c r="P35" s="23"/>
    </row>
    <row r="36" spans="2:16" x14ac:dyDescent="0.25">
      <c r="B36" s="20"/>
      <c r="C36" s="254" t="s">
        <v>12</v>
      </c>
      <c r="D36" s="255"/>
      <c r="E36" s="77" t="s">
        <v>42</v>
      </c>
      <c r="F36" s="78" t="s">
        <v>43</v>
      </c>
      <c r="G36" s="78" t="s">
        <v>41</v>
      </c>
      <c r="H36" s="78" t="s">
        <v>21</v>
      </c>
      <c r="I36" s="8"/>
      <c r="J36" s="254" t="s">
        <v>12</v>
      </c>
      <c r="K36" s="255"/>
      <c r="L36" s="77" t="s">
        <v>42</v>
      </c>
      <c r="M36" s="78" t="s">
        <v>43</v>
      </c>
      <c r="N36" s="78" t="s">
        <v>20</v>
      </c>
      <c r="O36" s="78" t="s">
        <v>21</v>
      </c>
      <c r="P36" s="23"/>
    </row>
    <row r="37" spans="2:16" x14ac:dyDescent="0.25">
      <c r="B37" s="20"/>
      <c r="C37" s="206" t="s">
        <v>107</v>
      </c>
      <c r="D37" s="207"/>
      <c r="E37" s="208">
        <v>5772.111829999998</v>
      </c>
      <c r="F37" s="208">
        <v>5517.6428499999984</v>
      </c>
      <c r="G37" s="209">
        <f>+F37/F$57</f>
        <v>0.50512600222483306</v>
      </c>
      <c r="H37" s="210">
        <f>IFERROR(F37/E37-1," - ")</f>
        <v>-4.4085940725787975E-2</v>
      </c>
      <c r="I37" s="8"/>
      <c r="J37" s="240" t="s">
        <v>169</v>
      </c>
      <c r="K37" s="241"/>
      <c r="L37" s="208">
        <v>988.66830000000004</v>
      </c>
      <c r="M37" s="208">
        <v>651.78762999999992</v>
      </c>
      <c r="N37" s="209">
        <f>+M37/M$57</f>
        <v>1.1464480139311551E-3</v>
      </c>
      <c r="O37" s="210">
        <f>IFERROR(M37/L37-1," - ")</f>
        <v>-0.34074185447232419</v>
      </c>
      <c r="P37" s="23"/>
    </row>
    <row r="38" spans="2:16" x14ac:dyDescent="0.25">
      <c r="B38" s="20"/>
      <c r="C38" s="163" t="s">
        <v>108</v>
      </c>
      <c r="D38" s="99"/>
      <c r="E38" s="25">
        <v>2333.1070099999984</v>
      </c>
      <c r="F38" s="25">
        <v>1854.2118999999996</v>
      </c>
      <c r="G38" s="105">
        <f t="shared" ref="G38:G56" si="3">+F38/F$57</f>
        <v>0.16974832728158762</v>
      </c>
      <c r="H38" s="92">
        <f t="shared" ref="H38:H56" si="4">IFERROR(F38/E38-1," - ")</f>
        <v>-0.20526067083395338</v>
      </c>
      <c r="I38" s="3"/>
      <c r="J38" s="183" t="s">
        <v>180</v>
      </c>
      <c r="K38" s="162"/>
      <c r="L38" s="102">
        <v>988.66830000000004</v>
      </c>
      <c r="M38" s="102">
        <v>651.78762999999992</v>
      </c>
      <c r="N38" s="161">
        <f t="shared" ref="N38:N56" si="5">+M38/M$57</f>
        <v>1.1464480139311551E-3</v>
      </c>
      <c r="O38" s="92">
        <f t="shared" ref="O38:O56" si="6">IFERROR(M38/L38-1," - ")</f>
        <v>-0.34074185447232419</v>
      </c>
      <c r="P38" s="23"/>
    </row>
    <row r="39" spans="2:16" x14ac:dyDescent="0.25">
      <c r="B39" s="20"/>
      <c r="C39" s="163" t="s">
        <v>126</v>
      </c>
      <c r="D39" s="99"/>
      <c r="E39" s="25">
        <v>781.9368199999999</v>
      </c>
      <c r="F39" s="25">
        <v>1817.2572500000001</v>
      </c>
      <c r="G39" s="105">
        <f t="shared" si="3"/>
        <v>0.16636522418383681</v>
      </c>
      <c r="H39" s="92">
        <f t="shared" si="4"/>
        <v>1.3240461422445873</v>
      </c>
      <c r="I39" s="3"/>
      <c r="J39" s="237" t="s">
        <v>171</v>
      </c>
      <c r="K39" s="238"/>
      <c r="L39" s="239">
        <v>433468.35400000011</v>
      </c>
      <c r="M39" s="239">
        <v>567876.06716999982</v>
      </c>
      <c r="N39" s="233">
        <f t="shared" si="5"/>
        <v>0.99885355198606873</v>
      </c>
      <c r="O39" s="215">
        <f t="shared" si="6"/>
        <v>0.31007503069070563</v>
      </c>
      <c r="P39" s="23"/>
    </row>
    <row r="40" spans="2:16" x14ac:dyDescent="0.25">
      <c r="B40" s="20"/>
      <c r="C40" s="163" t="s">
        <v>127</v>
      </c>
      <c r="D40" s="99"/>
      <c r="E40" s="25">
        <v>1115.3340000000001</v>
      </c>
      <c r="F40" s="25">
        <v>895.57425000000001</v>
      </c>
      <c r="G40" s="105">
        <f t="shared" si="3"/>
        <v>8.1987517658560174E-2</v>
      </c>
      <c r="H40" s="92">
        <f t="shared" si="4"/>
        <v>-0.19703492406758871</v>
      </c>
      <c r="I40" s="3"/>
      <c r="J40" s="183" t="s">
        <v>172</v>
      </c>
      <c r="K40" s="101"/>
      <c r="L40" s="102">
        <v>429994.59500000009</v>
      </c>
      <c r="M40" s="102">
        <v>534308.79202999978</v>
      </c>
      <c r="N40" s="161">
        <f t="shared" si="5"/>
        <v>0.939811106032724</v>
      </c>
      <c r="O40" s="92">
        <f t="shared" si="6"/>
        <v>0.24259420523646269</v>
      </c>
      <c r="P40" s="23"/>
    </row>
    <row r="41" spans="2:16" x14ac:dyDescent="0.25">
      <c r="B41" s="20"/>
      <c r="C41" s="163" t="s">
        <v>128</v>
      </c>
      <c r="D41" s="99"/>
      <c r="E41" s="25">
        <v>671.90100000000007</v>
      </c>
      <c r="F41" s="25">
        <v>444.01518000000004</v>
      </c>
      <c r="G41" s="105">
        <f t="shared" si="3"/>
        <v>4.0648446972340685E-2</v>
      </c>
      <c r="H41" s="92">
        <f t="shared" si="4"/>
        <v>-0.33916576995718117</v>
      </c>
      <c r="I41" s="3"/>
      <c r="J41" s="183" t="s">
        <v>175</v>
      </c>
      <c r="K41" s="101"/>
      <c r="L41" s="102">
        <v>0</v>
      </c>
      <c r="M41" s="102">
        <v>4203.8948600000003</v>
      </c>
      <c r="N41" s="161">
        <f t="shared" si="5"/>
        <v>7.3943516126907657E-3</v>
      </c>
      <c r="O41" s="92" t="str">
        <f t="shared" si="6"/>
        <v xml:space="preserve"> - </v>
      </c>
      <c r="P41" s="23"/>
    </row>
    <row r="42" spans="2:16" x14ac:dyDescent="0.25">
      <c r="B42" s="20"/>
      <c r="C42" s="163" t="s">
        <v>129</v>
      </c>
      <c r="D42" s="99"/>
      <c r="E42" s="25">
        <v>143.43</v>
      </c>
      <c r="F42" s="25">
        <v>240.90642</v>
      </c>
      <c r="G42" s="105">
        <f t="shared" si="3"/>
        <v>2.2054362732973301E-2</v>
      </c>
      <c r="H42" s="92">
        <f t="shared" si="4"/>
        <v>0.67960970508261864</v>
      </c>
      <c r="I42" s="3"/>
      <c r="J42" s="183" t="s">
        <v>178</v>
      </c>
      <c r="K42" s="101"/>
      <c r="L42" s="102">
        <v>1311.963</v>
      </c>
      <c r="M42" s="102">
        <v>643.25100999999995</v>
      </c>
      <c r="N42" s="161">
        <f t="shared" si="5"/>
        <v>1.1314327074199147E-3</v>
      </c>
      <c r="O42" s="92">
        <f t="shared" si="6"/>
        <v>-0.5097033910255091</v>
      </c>
      <c r="P42" s="23"/>
    </row>
    <row r="43" spans="2:16" x14ac:dyDescent="0.25">
      <c r="B43" s="20"/>
      <c r="C43" s="163" t="s">
        <v>130</v>
      </c>
      <c r="D43" s="99"/>
      <c r="E43" s="25">
        <v>187.565</v>
      </c>
      <c r="F43" s="25">
        <v>138.24199999999999</v>
      </c>
      <c r="G43" s="105">
        <f t="shared" si="3"/>
        <v>1.2655699308186535E-2</v>
      </c>
      <c r="H43" s="92">
        <f t="shared" si="4"/>
        <v>-0.2629648388558633</v>
      </c>
      <c r="I43" s="3"/>
      <c r="J43" s="183" t="s">
        <v>173</v>
      </c>
      <c r="K43" s="101"/>
      <c r="L43" s="102">
        <v>2161.7959999999998</v>
      </c>
      <c r="M43" s="102">
        <v>28720.129269999998</v>
      </c>
      <c r="N43" s="161">
        <f t="shared" si="5"/>
        <v>5.0516661633234025E-2</v>
      </c>
      <c r="O43" s="92">
        <f t="shared" si="6"/>
        <v>12.285309654565001</v>
      </c>
      <c r="P43" s="23"/>
    </row>
    <row r="44" spans="2:16" x14ac:dyDescent="0.25">
      <c r="B44" s="20"/>
      <c r="C44" s="163" t="s">
        <v>119</v>
      </c>
      <c r="D44" s="99"/>
      <c r="E44" s="25">
        <v>134.31100000000001</v>
      </c>
      <c r="F44" s="25">
        <v>51.157560000000004</v>
      </c>
      <c r="G44" s="105">
        <f t="shared" si="3"/>
        <v>4.6833429543880391E-3</v>
      </c>
      <c r="H44" s="92">
        <f t="shared" si="4"/>
        <v>-0.61911116736529404</v>
      </c>
      <c r="I44" s="3"/>
      <c r="J44" s="183"/>
      <c r="K44" s="101"/>
      <c r="L44" s="102"/>
      <c r="M44" s="102"/>
      <c r="N44" s="161">
        <f t="shared" si="5"/>
        <v>0</v>
      </c>
      <c r="O44" s="92" t="str">
        <f t="shared" si="6"/>
        <v xml:space="preserve"> - </v>
      </c>
      <c r="P44" s="23"/>
    </row>
    <row r="45" spans="2:16" x14ac:dyDescent="0.25">
      <c r="B45" s="20"/>
      <c r="C45" s="211" t="s">
        <v>125</v>
      </c>
      <c r="D45" s="212"/>
      <c r="E45" s="213">
        <v>1298.5200000000002</v>
      </c>
      <c r="F45" s="213">
        <v>2573.1759700000007</v>
      </c>
      <c r="G45" s="214">
        <f t="shared" si="3"/>
        <v>0.23556763750069609</v>
      </c>
      <c r="H45" s="215">
        <f t="shared" si="4"/>
        <v>0.98162213134953658</v>
      </c>
      <c r="I45" s="3"/>
      <c r="J45" s="90"/>
      <c r="K45" s="101"/>
      <c r="L45" s="102"/>
      <c r="M45" s="102"/>
      <c r="N45" s="105">
        <f t="shared" si="5"/>
        <v>0</v>
      </c>
      <c r="O45" s="92" t="str">
        <f t="shared" si="6"/>
        <v xml:space="preserve"> - </v>
      </c>
      <c r="P45" s="23"/>
    </row>
    <row r="46" spans="2:16" x14ac:dyDescent="0.25">
      <c r="B46" s="20"/>
      <c r="C46" s="211" t="s">
        <v>131</v>
      </c>
      <c r="D46" s="212"/>
      <c r="E46" s="213">
        <v>5774.0169999999925</v>
      </c>
      <c r="F46" s="213">
        <v>1994.0130499999996</v>
      </c>
      <c r="G46" s="214">
        <f t="shared" si="3"/>
        <v>0.1825467627595081</v>
      </c>
      <c r="H46" s="215">
        <f t="shared" si="4"/>
        <v>-0.65465757201615404</v>
      </c>
      <c r="I46" s="3"/>
      <c r="J46" s="183"/>
      <c r="K46" s="101"/>
      <c r="L46" s="102"/>
      <c r="M46" s="102"/>
      <c r="N46" s="161">
        <f t="shared" si="5"/>
        <v>0</v>
      </c>
      <c r="O46" s="92" t="str">
        <f t="shared" si="6"/>
        <v xml:space="preserve"> - </v>
      </c>
      <c r="P46" s="23"/>
    </row>
    <row r="47" spans="2:16" x14ac:dyDescent="0.25">
      <c r="B47" s="20"/>
      <c r="C47" s="163"/>
      <c r="D47" s="99"/>
      <c r="E47" s="25"/>
      <c r="F47" s="25"/>
      <c r="G47" s="105">
        <f t="shared" si="3"/>
        <v>0</v>
      </c>
      <c r="H47" s="92" t="str">
        <f t="shared" si="4"/>
        <v xml:space="preserve"> - </v>
      </c>
      <c r="I47" s="3"/>
      <c r="J47" s="183"/>
      <c r="K47" s="101"/>
      <c r="L47" s="102"/>
      <c r="M47" s="102"/>
      <c r="N47" s="161">
        <f t="shared" si="5"/>
        <v>0</v>
      </c>
      <c r="O47" s="92" t="str">
        <f t="shared" si="6"/>
        <v xml:space="preserve"> - </v>
      </c>
      <c r="P47" s="23"/>
    </row>
    <row r="48" spans="2:16" x14ac:dyDescent="0.25">
      <c r="B48" s="20"/>
      <c r="C48" s="187"/>
      <c r="D48" s="99"/>
      <c r="E48" s="25"/>
      <c r="F48" s="25"/>
      <c r="G48" s="105">
        <f t="shared" si="3"/>
        <v>0</v>
      </c>
      <c r="H48" s="92" t="str">
        <f t="shared" si="4"/>
        <v xml:space="preserve"> - </v>
      </c>
      <c r="I48" s="3"/>
      <c r="J48" s="90"/>
      <c r="K48" s="101"/>
      <c r="L48" s="102"/>
      <c r="M48" s="102"/>
      <c r="N48" s="161">
        <f t="shared" si="5"/>
        <v>0</v>
      </c>
      <c r="O48" s="92" t="str">
        <f t="shared" si="6"/>
        <v xml:space="preserve"> - </v>
      </c>
      <c r="P48" s="23"/>
    </row>
    <row r="49" spans="2:16" x14ac:dyDescent="0.25">
      <c r="B49" s="20"/>
      <c r="C49" s="163"/>
      <c r="D49" s="99"/>
      <c r="E49" s="25"/>
      <c r="F49" s="25"/>
      <c r="G49" s="105">
        <f t="shared" si="3"/>
        <v>0</v>
      </c>
      <c r="H49" s="92" t="str">
        <f t="shared" si="4"/>
        <v xml:space="preserve"> - </v>
      </c>
      <c r="I49" s="3"/>
      <c r="J49" s="90"/>
      <c r="K49" s="101"/>
      <c r="L49" s="102"/>
      <c r="M49" s="102"/>
      <c r="N49" s="161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163"/>
      <c r="D50" s="99"/>
      <c r="E50" s="25"/>
      <c r="F50" s="25"/>
      <c r="G50" s="105">
        <f t="shared" si="3"/>
        <v>0</v>
      </c>
      <c r="H50" s="92" t="str">
        <f t="shared" si="4"/>
        <v xml:space="preserve"> - </v>
      </c>
      <c r="I50" s="3"/>
      <c r="J50" s="90"/>
      <c r="K50" s="101"/>
      <c r="L50" s="102"/>
      <c r="M50" s="102"/>
      <c r="N50" s="161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163"/>
      <c r="D51" s="99"/>
      <c r="E51" s="25"/>
      <c r="F51" s="25"/>
      <c r="G51" s="105">
        <f t="shared" si="3"/>
        <v>0</v>
      </c>
      <c r="H51" s="92" t="str">
        <f t="shared" si="4"/>
        <v xml:space="preserve"> - </v>
      </c>
      <c r="I51" s="3"/>
      <c r="J51" s="90"/>
      <c r="K51" s="101"/>
      <c r="L51" s="102"/>
      <c r="M51" s="102"/>
      <c r="N51" s="161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163"/>
      <c r="D52" s="99"/>
      <c r="E52" s="25"/>
      <c r="F52" s="25"/>
      <c r="G52" s="105">
        <f t="shared" si="3"/>
        <v>0</v>
      </c>
      <c r="H52" s="92" t="str">
        <f t="shared" si="4"/>
        <v xml:space="preserve"> - </v>
      </c>
      <c r="I52" s="3"/>
      <c r="J52" s="90"/>
      <c r="K52" s="142"/>
      <c r="L52" s="102"/>
      <c r="M52" s="102"/>
      <c r="N52" s="161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187"/>
      <c r="D53" s="99"/>
      <c r="E53" s="25"/>
      <c r="F53" s="25"/>
      <c r="G53" s="105">
        <f t="shared" si="3"/>
        <v>0</v>
      </c>
      <c r="H53" s="92" t="str">
        <f t="shared" si="4"/>
        <v xml:space="preserve"> - </v>
      </c>
      <c r="I53" s="3"/>
      <c r="J53" s="90"/>
      <c r="K53" s="101"/>
      <c r="L53" s="102"/>
      <c r="M53" s="102"/>
      <c r="N53" s="161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163"/>
      <c r="D54" s="99"/>
      <c r="E54" s="25"/>
      <c r="F54" s="25"/>
      <c r="G54" s="161">
        <f t="shared" si="3"/>
        <v>0</v>
      </c>
      <c r="H54" s="86" t="str">
        <f t="shared" si="4"/>
        <v xml:space="preserve"> - </v>
      </c>
      <c r="I54" s="8"/>
      <c r="J54" s="84"/>
      <c r="K54" s="99"/>
      <c r="L54" s="25"/>
      <c r="M54" s="25"/>
      <c r="N54" s="161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163"/>
      <c r="D55" s="99"/>
      <c r="E55" s="25"/>
      <c r="F55" s="25"/>
      <c r="G55" s="161">
        <f t="shared" si="3"/>
        <v>0</v>
      </c>
      <c r="H55" s="86" t="str">
        <f t="shared" si="4"/>
        <v xml:space="preserve"> - </v>
      </c>
      <c r="I55" s="8"/>
      <c r="J55" s="84"/>
      <c r="K55" s="99"/>
      <c r="L55" s="25"/>
      <c r="M55" s="25"/>
      <c r="N55" s="161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163"/>
      <c r="D56" s="99"/>
      <c r="E56" s="25"/>
      <c r="F56" s="25"/>
      <c r="G56" s="164">
        <f t="shared" si="3"/>
        <v>0</v>
      </c>
      <c r="H56" s="87" t="str">
        <f t="shared" si="4"/>
        <v xml:space="preserve"> - </v>
      </c>
      <c r="I56" s="8"/>
      <c r="J56" s="85"/>
      <c r="K56" s="100"/>
      <c r="L56" s="62"/>
      <c r="M56" s="62"/>
      <c r="N56" s="164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16928.530889999991</v>
      </c>
      <c r="F57" s="88">
        <f>+I12*1000</f>
        <v>10923.29998</v>
      </c>
      <c r="G57" s="74">
        <f t="shared" ref="G57" si="7">+F57/F$57</f>
        <v>1</v>
      </c>
      <c r="H57" s="98">
        <f t="shared" ref="H57" si="8">IFERROR(F57/E57-1," - ")</f>
        <v>-0.35474022814037554</v>
      </c>
      <c r="I57" s="8"/>
      <c r="J57" s="96" t="s">
        <v>14</v>
      </c>
      <c r="K57" s="97"/>
      <c r="L57" s="88">
        <f>+H22*1000</f>
        <v>434457.02230000013</v>
      </c>
      <c r="M57" s="88">
        <f>+I22*1000</f>
        <v>568527.85479999986</v>
      </c>
      <c r="N57" s="74">
        <f t="shared" ref="N57" si="9">+M57/M$57</f>
        <v>1</v>
      </c>
      <c r="O57" s="98">
        <f t="shared" ref="O57" si="10">IFERROR(M57/L57-1," - ")</f>
        <v>0.30859400497253664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3"/>
    </row>
    <row r="65" spans="2:16" x14ac:dyDescent="0.25">
      <c r="B65" s="20"/>
      <c r="C65" s="257" t="s">
        <v>45</v>
      </c>
      <c r="D65" s="257"/>
      <c r="E65" s="257"/>
      <c r="F65" s="257"/>
      <c r="G65" s="257"/>
      <c r="H65" s="257"/>
      <c r="I65" s="148"/>
      <c r="J65" s="257" t="s">
        <v>46</v>
      </c>
      <c r="K65" s="257"/>
      <c r="L65" s="257"/>
      <c r="M65" s="257"/>
      <c r="N65" s="257"/>
      <c r="O65" s="257"/>
      <c r="P65" s="23"/>
    </row>
    <row r="66" spans="2:16" x14ac:dyDescent="0.25">
      <c r="B66" s="20"/>
      <c r="C66" s="258" t="s">
        <v>26</v>
      </c>
      <c r="D66" s="258"/>
      <c r="E66" s="258"/>
      <c r="F66" s="258"/>
      <c r="G66" s="258"/>
      <c r="H66" s="258"/>
      <c r="I66" s="8"/>
      <c r="J66" s="258" t="s">
        <v>26</v>
      </c>
      <c r="K66" s="258"/>
      <c r="L66" s="258"/>
      <c r="M66" s="258"/>
      <c r="N66" s="258"/>
      <c r="O66" s="258"/>
      <c r="P66" s="23"/>
    </row>
    <row r="67" spans="2:16" x14ac:dyDescent="0.25">
      <c r="B67" s="20"/>
      <c r="C67" s="254" t="s">
        <v>32</v>
      </c>
      <c r="D67" s="255"/>
      <c r="E67" s="77" t="s">
        <v>42</v>
      </c>
      <c r="F67" s="78" t="s">
        <v>43</v>
      </c>
      <c r="G67" s="78" t="s">
        <v>41</v>
      </c>
      <c r="H67" s="78" t="s">
        <v>21</v>
      </c>
      <c r="I67" s="8"/>
      <c r="J67" s="254" t="s">
        <v>12</v>
      </c>
      <c r="K67" s="255"/>
      <c r="L67" s="77" t="s">
        <v>42</v>
      </c>
      <c r="M67" s="78" t="s">
        <v>43</v>
      </c>
      <c r="N67" s="78" t="s">
        <v>20</v>
      </c>
      <c r="O67" s="78" t="s">
        <v>21</v>
      </c>
      <c r="P67" s="23"/>
    </row>
    <row r="68" spans="2:16" x14ac:dyDescent="0.25">
      <c r="B68" s="20"/>
      <c r="C68" s="189" t="s">
        <v>29</v>
      </c>
      <c r="D68" s="190"/>
      <c r="E68" s="191">
        <v>6996.8820900000001</v>
      </c>
      <c r="F68" s="192">
        <v>5953.0099199999986</v>
      </c>
      <c r="G68" s="193">
        <f t="shared" ref="G68:G84" si="11">+F68/F$86</f>
        <v>0.54498273698421296</v>
      </c>
      <c r="H68" s="194">
        <f>IFERROR(F68/E68-1," - ")</f>
        <v>-0.14919104775138514</v>
      </c>
      <c r="I68" s="3"/>
      <c r="J68" s="189" t="s">
        <v>30</v>
      </c>
      <c r="K68" s="190"/>
      <c r="L68" s="191">
        <v>183165.84400000004</v>
      </c>
      <c r="M68" s="192">
        <v>247268.72891999999</v>
      </c>
      <c r="N68" s="113">
        <f t="shared" ref="N68:N84" si="12">+M68/M$86</f>
        <v>0.43492808106470998</v>
      </c>
      <c r="O68" s="188">
        <f>IFERROR(M68/L68-1," - ")</f>
        <v>0.3499718261882927</v>
      </c>
      <c r="P68" s="141"/>
    </row>
    <row r="69" spans="2:16" x14ac:dyDescent="0.25">
      <c r="B69" s="20"/>
      <c r="C69" s="195" t="s">
        <v>49</v>
      </c>
      <c r="D69" s="196"/>
      <c r="E69" s="197">
        <v>2735.2979999999993</v>
      </c>
      <c r="F69" s="198">
        <v>2982.8322099999991</v>
      </c>
      <c r="G69" s="199">
        <f t="shared" si="11"/>
        <v>0.27307061194523735</v>
      </c>
      <c r="H69" s="200">
        <f t="shared" ref="H69:H84" si="13">IFERROR(F69/E69-1," - ")</f>
        <v>9.0496249403172913E-2</v>
      </c>
      <c r="I69" s="3"/>
      <c r="J69" s="195" t="s">
        <v>53</v>
      </c>
      <c r="K69" s="196"/>
      <c r="L69" s="197">
        <v>48072.063000000002</v>
      </c>
      <c r="M69" s="198">
        <v>74476.646229999998</v>
      </c>
      <c r="N69" s="105">
        <f t="shared" si="12"/>
        <v>0.13099911570067194</v>
      </c>
      <c r="O69" s="103">
        <f t="shared" ref="O69:O84" si="14">IFERROR(M69/L69-1," - ")</f>
        <v>0.54927085675520093</v>
      </c>
      <c r="P69" s="141"/>
    </row>
    <row r="70" spans="2:16" x14ac:dyDescent="0.25">
      <c r="B70" s="20"/>
      <c r="C70" s="185" t="s">
        <v>64</v>
      </c>
      <c r="D70" s="201"/>
      <c r="E70" s="184">
        <v>459.28900000000004</v>
      </c>
      <c r="F70" s="202">
        <v>441.43518</v>
      </c>
      <c r="G70" s="186">
        <f t="shared" si="11"/>
        <v>4.0412254612456407E-2</v>
      </c>
      <c r="H70" s="203">
        <f t="shared" si="13"/>
        <v>-3.8872735902667044E-2</v>
      </c>
      <c r="I70" s="3"/>
      <c r="J70" s="185" t="s">
        <v>50</v>
      </c>
      <c r="K70" s="201"/>
      <c r="L70" s="184">
        <v>99200.525999999998</v>
      </c>
      <c r="M70" s="202">
        <v>66596.853249999986</v>
      </c>
      <c r="N70" s="105">
        <f t="shared" si="12"/>
        <v>0.11713912113141374</v>
      </c>
      <c r="O70" s="103">
        <f t="shared" si="14"/>
        <v>-0.32866431323156509</v>
      </c>
      <c r="P70" s="141"/>
    </row>
    <row r="71" spans="2:16" x14ac:dyDescent="0.25">
      <c r="B71" s="20"/>
      <c r="C71" s="90" t="s">
        <v>31</v>
      </c>
      <c r="D71" s="91"/>
      <c r="E71" s="102">
        <v>337.99000000000007</v>
      </c>
      <c r="F71" s="89">
        <v>241.49790000000004</v>
      </c>
      <c r="G71" s="105">
        <f t="shared" si="11"/>
        <v>2.210851120468817E-2</v>
      </c>
      <c r="H71" s="103">
        <f t="shared" si="13"/>
        <v>-0.2854880321903015</v>
      </c>
      <c r="I71" s="3"/>
      <c r="J71" s="90" t="s">
        <v>54</v>
      </c>
      <c r="K71" s="91"/>
      <c r="L71" s="102">
        <v>67370.635999999999</v>
      </c>
      <c r="M71" s="89">
        <v>58301.528079999989</v>
      </c>
      <c r="N71" s="105">
        <f t="shared" si="12"/>
        <v>0.10254823503856227</v>
      </c>
      <c r="O71" s="103">
        <f t="shared" si="14"/>
        <v>-0.13461514479394276</v>
      </c>
      <c r="P71" s="141"/>
    </row>
    <row r="72" spans="2:16" x14ac:dyDescent="0.25">
      <c r="B72" s="20"/>
      <c r="C72" s="90" t="s">
        <v>52</v>
      </c>
      <c r="D72" s="91"/>
      <c r="E72" s="102">
        <v>3258.1860799999995</v>
      </c>
      <c r="F72" s="89">
        <v>170.50553000000005</v>
      </c>
      <c r="G72" s="105">
        <f t="shared" si="11"/>
        <v>1.5609342443417914E-2</v>
      </c>
      <c r="H72" s="103">
        <f t="shared" si="13"/>
        <v>-0.94766857207860877</v>
      </c>
      <c r="I72" s="3"/>
      <c r="J72" s="90" t="s">
        <v>51</v>
      </c>
      <c r="K72" s="91"/>
      <c r="L72" s="102">
        <v>15668.732999999998</v>
      </c>
      <c r="M72" s="89">
        <v>37802.084670000004</v>
      </c>
      <c r="N72" s="105">
        <f t="shared" si="12"/>
        <v>6.6491174268494282E-2</v>
      </c>
      <c r="O72" s="103">
        <f t="shared" si="14"/>
        <v>1.4125808174789887</v>
      </c>
      <c r="P72" s="141"/>
    </row>
    <row r="73" spans="2:16" x14ac:dyDescent="0.25">
      <c r="B73" s="20"/>
      <c r="C73" s="90" t="s">
        <v>72</v>
      </c>
      <c r="D73" s="91"/>
      <c r="E73" s="102">
        <v>27.494</v>
      </c>
      <c r="F73" s="89">
        <v>156.16479000000001</v>
      </c>
      <c r="G73" s="105">
        <f t="shared" si="11"/>
        <v>1.4296484605012195E-2</v>
      </c>
      <c r="H73" s="103">
        <f t="shared" si="13"/>
        <v>4.6799589001236637</v>
      </c>
      <c r="I73" s="3"/>
      <c r="J73" s="90" t="s">
        <v>94</v>
      </c>
      <c r="K73" s="91"/>
      <c r="L73" s="102"/>
      <c r="M73" s="89">
        <v>34059.183079999995</v>
      </c>
      <c r="N73" s="105">
        <f t="shared" si="12"/>
        <v>5.9907676980895753E-2</v>
      </c>
      <c r="O73" s="103" t="str">
        <f t="shared" si="14"/>
        <v xml:space="preserve"> - </v>
      </c>
      <c r="P73" s="23"/>
    </row>
    <row r="74" spans="2:16" x14ac:dyDescent="0.25">
      <c r="B74" s="20"/>
      <c r="C74" s="90" t="s">
        <v>73</v>
      </c>
      <c r="D74" s="91"/>
      <c r="E74" s="102">
        <v>8.1999999999999998E-4</v>
      </c>
      <c r="F74" s="89">
        <v>118.8</v>
      </c>
      <c r="G74" s="105">
        <f t="shared" si="11"/>
        <v>1.0875834245833832E-2</v>
      </c>
      <c r="H74" s="103">
        <f t="shared" si="13"/>
        <v>144877.04878048779</v>
      </c>
      <c r="I74" s="3"/>
      <c r="J74" s="90" t="s">
        <v>99</v>
      </c>
      <c r="K74" s="91"/>
      <c r="L74" s="102"/>
      <c r="M74" s="89">
        <v>19387.429339999999</v>
      </c>
      <c r="N74" s="105">
        <f t="shared" si="12"/>
        <v>3.4101107230392828E-2</v>
      </c>
      <c r="O74" s="103" t="str">
        <f t="shared" si="14"/>
        <v xml:space="preserve"> - </v>
      </c>
      <c r="P74" s="23"/>
    </row>
    <row r="75" spans="2:16" x14ac:dyDescent="0.25">
      <c r="B75" s="20"/>
      <c r="C75" s="90" t="s">
        <v>63</v>
      </c>
      <c r="D75" s="91"/>
      <c r="E75" s="102">
        <v>13.134</v>
      </c>
      <c r="F75" s="89">
        <v>109.94999999999999</v>
      </c>
      <c r="G75" s="105">
        <f t="shared" si="11"/>
        <v>1.0065639522974996E-2</v>
      </c>
      <c r="H75" s="103">
        <f t="shared" si="13"/>
        <v>7.3714024668798519</v>
      </c>
      <c r="I75" s="3"/>
      <c r="J75" s="90" t="s">
        <v>52</v>
      </c>
      <c r="K75" s="91"/>
      <c r="L75" s="102">
        <v>1323.6962999999998</v>
      </c>
      <c r="M75" s="89">
        <v>19192.40998</v>
      </c>
      <c r="N75" s="105">
        <f t="shared" si="12"/>
        <v>3.375808206750331E-2</v>
      </c>
      <c r="O75" s="103">
        <f t="shared" si="14"/>
        <v>13.499103744567392</v>
      </c>
      <c r="P75" s="23"/>
    </row>
    <row r="76" spans="2:16" x14ac:dyDescent="0.25">
      <c r="B76" s="20"/>
      <c r="C76" s="90" t="s">
        <v>74</v>
      </c>
      <c r="D76" s="91"/>
      <c r="E76" s="102"/>
      <c r="F76" s="89">
        <v>99.7</v>
      </c>
      <c r="G76" s="105">
        <f t="shared" si="11"/>
        <v>9.1272784032797386E-3</v>
      </c>
      <c r="H76" s="103" t="str">
        <f t="shared" si="13"/>
        <v xml:space="preserve"> - </v>
      </c>
      <c r="I76" s="3"/>
      <c r="J76" s="90" t="s">
        <v>29</v>
      </c>
      <c r="K76" s="91"/>
      <c r="L76" s="102">
        <v>348.36199999999997</v>
      </c>
      <c r="M76" s="89">
        <v>5759.6571399999993</v>
      </c>
      <c r="N76" s="105">
        <f t="shared" si="12"/>
        <v>1.0130826645294567E-2</v>
      </c>
      <c r="O76" s="103">
        <f t="shared" si="14"/>
        <v>15.533540225397719</v>
      </c>
      <c r="P76" s="23"/>
    </row>
    <row r="77" spans="2:16" x14ac:dyDescent="0.25">
      <c r="B77" s="20"/>
      <c r="C77" s="90" t="s">
        <v>51</v>
      </c>
      <c r="D77" s="91"/>
      <c r="E77" s="102">
        <v>200.21499999999997</v>
      </c>
      <c r="F77" s="89">
        <v>95.925910000000002</v>
      </c>
      <c r="G77" s="105">
        <f t="shared" si="11"/>
        <v>8.7817701771108914E-3</v>
      </c>
      <c r="H77" s="103">
        <f t="shared" si="13"/>
        <v>-0.52088549808955364</v>
      </c>
      <c r="I77" s="3"/>
      <c r="J77" s="90" t="s">
        <v>96</v>
      </c>
      <c r="K77" s="91"/>
      <c r="L77" s="102">
        <v>1892.915</v>
      </c>
      <c r="M77" s="89">
        <v>4339.2213099999999</v>
      </c>
      <c r="N77" s="105">
        <f t="shared" si="12"/>
        <v>7.6323811988534447E-3</v>
      </c>
      <c r="O77" s="103">
        <f t="shared" si="14"/>
        <v>1.2923487372650118</v>
      </c>
      <c r="P77" s="23"/>
    </row>
    <row r="78" spans="2:16" x14ac:dyDescent="0.25">
      <c r="B78" s="20"/>
      <c r="C78" s="90" t="s">
        <v>68</v>
      </c>
      <c r="D78" s="91"/>
      <c r="E78" s="102">
        <v>75.071999999999989</v>
      </c>
      <c r="F78" s="89">
        <v>91.296200000000013</v>
      </c>
      <c r="G78" s="105">
        <f t="shared" si="11"/>
        <v>8.3579321420412019E-3</v>
      </c>
      <c r="H78" s="103">
        <f t="shared" si="13"/>
        <v>0.21611519607843177</v>
      </c>
      <c r="I78" s="3"/>
      <c r="J78" s="90" t="s">
        <v>100</v>
      </c>
      <c r="K78" s="91"/>
      <c r="L78" s="102"/>
      <c r="M78" s="89">
        <v>828.38654000000008</v>
      </c>
      <c r="N78" s="105">
        <f t="shared" si="12"/>
        <v>1.457072917370803E-3</v>
      </c>
      <c r="O78" s="103" t="str">
        <f t="shared" si="14"/>
        <v xml:space="preserve"> - </v>
      </c>
      <c r="P78" s="23"/>
    </row>
    <row r="79" spans="2:16" x14ac:dyDescent="0.25">
      <c r="B79" s="20"/>
      <c r="C79" s="90" t="s">
        <v>75</v>
      </c>
      <c r="D79" s="91"/>
      <c r="E79" s="102">
        <v>57.335999999999984</v>
      </c>
      <c r="F79" s="89">
        <v>91.061349999999976</v>
      </c>
      <c r="G79" s="105">
        <f t="shared" si="11"/>
        <v>8.3364322289718878E-3</v>
      </c>
      <c r="H79" s="103">
        <f t="shared" si="13"/>
        <v>0.58820549044230508</v>
      </c>
      <c r="I79" s="3"/>
      <c r="J79" s="90" t="s">
        <v>85</v>
      </c>
      <c r="K79" s="91"/>
      <c r="L79" s="102">
        <v>208.53100000000001</v>
      </c>
      <c r="M79" s="89">
        <v>362.64688999999998</v>
      </c>
      <c r="N79" s="105">
        <f t="shared" si="12"/>
        <v>6.3787004794615401E-4</v>
      </c>
      <c r="O79" s="103">
        <f t="shared" si="14"/>
        <v>0.7390550565623335</v>
      </c>
      <c r="P79" s="23"/>
    </row>
    <row r="80" spans="2:16" x14ac:dyDescent="0.25">
      <c r="B80" s="20"/>
      <c r="C80" s="90" t="s">
        <v>71</v>
      </c>
      <c r="D80" s="91"/>
      <c r="E80" s="102">
        <v>11.375999999999999</v>
      </c>
      <c r="F80" s="89">
        <v>77.965000000000003</v>
      </c>
      <c r="G80" s="105">
        <f t="shared" si="11"/>
        <v>7.1374950923942309E-3</v>
      </c>
      <c r="H80" s="103">
        <f t="shared" si="13"/>
        <v>5.8534634317862171</v>
      </c>
      <c r="I80" s="3"/>
      <c r="J80" s="90" t="s">
        <v>70</v>
      </c>
      <c r="K80" s="91"/>
      <c r="L80" s="102">
        <v>247.11500000000001</v>
      </c>
      <c r="M80" s="89">
        <v>82.371570000000006</v>
      </c>
      <c r="N80" s="105">
        <f t="shared" si="12"/>
        <v>1.4488572425176452E-4</v>
      </c>
      <c r="O80" s="103">
        <f t="shared" si="14"/>
        <v>-0.66666705784756086</v>
      </c>
      <c r="P80" s="23"/>
    </row>
    <row r="81" spans="2:16" x14ac:dyDescent="0.25">
      <c r="B81" s="20"/>
      <c r="C81" s="90" t="s">
        <v>76</v>
      </c>
      <c r="D81" s="91"/>
      <c r="E81" s="102">
        <v>24.958899999999993</v>
      </c>
      <c r="F81" s="114">
        <v>60.988</v>
      </c>
      <c r="G81" s="105">
        <f t="shared" si="11"/>
        <v>5.5832944358999471E-3</v>
      </c>
      <c r="H81" s="103">
        <f t="shared" si="13"/>
        <v>1.4435371751158912</v>
      </c>
      <c r="I81" s="3"/>
      <c r="J81" s="90" t="s">
        <v>67</v>
      </c>
      <c r="K81" s="91"/>
      <c r="L81" s="102"/>
      <c r="M81" s="114">
        <v>69.707800000000006</v>
      </c>
      <c r="N81" s="105">
        <f t="shared" si="12"/>
        <v>1.2261105486998915E-4</v>
      </c>
      <c r="O81" s="103" t="str">
        <f t="shared" si="14"/>
        <v xml:space="preserve"> - </v>
      </c>
      <c r="P81" s="23"/>
    </row>
    <row r="82" spans="2:16" x14ac:dyDescent="0.25">
      <c r="B82" s="20"/>
      <c r="C82" s="90" t="s">
        <v>77</v>
      </c>
      <c r="D82" s="91"/>
      <c r="E82" s="102">
        <v>102.16900000000001</v>
      </c>
      <c r="F82" s="89">
        <v>56.43244</v>
      </c>
      <c r="G82" s="105">
        <f t="shared" si="11"/>
        <v>5.1662446424912706E-3</v>
      </c>
      <c r="H82" s="103">
        <f t="shared" si="13"/>
        <v>-0.44765594260489983</v>
      </c>
      <c r="I82" s="3"/>
      <c r="J82" s="90" t="s">
        <v>72</v>
      </c>
      <c r="K82" s="91"/>
      <c r="L82" s="102"/>
      <c r="M82" s="89">
        <v>1</v>
      </c>
      <c r="N82" s="105">
        <f t="shared" si="12"/>
        <v>1.7589287693771593E-6</v>
      </c>
      <c r="O82" s="103" t="str">
        <f t="shared" si="14"/>
        <v xml:space="preserve"> - </v>
      </c>
      <c r="P82" s="23"/>
    </row>
    <row r="83" spans="2:16" x14ac:dyDescent="0.25">
      <c r="B83" s="20"/>
      <c r="C83" s="90" t="s">
        <v>65</v>
      </c>
      <c r="D83" s="95"/>
      <c r="E83" s="102">
        <v>3.1509999999999998</v>
      </c>
      <c r="F83" s="89">
        <v>50.405209999999997</v>
      </c>
      <c r="G83" s="105">
        <f t="shared" si="11"/>
        <v>4.6144672482024062E-3</v>
      </c>
      <c r="H83" s="103">
        <f t="shared" si="13"/>
        <v>14.99657569025706</v>
      </c>
      <c r="I83" s="3"/>
      <c r="J83" s="90" t="s">
        <v>31</v>
      </c>
      <c r="K83" s="95"/>
      <c r="L83" s="102">
        <v>221.14600000000002</v>
      </c>
      <c r="M83" s="89"/>
      <c r="N83" s="105">
        <f t="shared" si="12"/>
        <v>0</v>
      </c>
      <c r="O83" s="103">
        <f t="shared" si="14"/>
        <v>-1</v>
      </c>
      <c r="P83" s="23"/>
    </row>
    <row r="84" spans="2:16" x14ac:dyDescent="0.25">
      <c r="B84" s="20"/>
      <c r="C84" s="90" t="s">
        <v>78</v>
      </c>
      <c r="D84" s="91"/>
      <c r="E84" s="102"/>
      <c r="F84" s="89">
        <v>40.245539999999998</v>
      </c>
      <c r="G84" s="105">
        <f t="shared" si="11"/>
        <v>3.6843756075258861E-3</v>
      </c>
      <c r="H84" s="103" t="str">
        <f t="shared" si="13"/>
        <v xml:space="preserve"> - </v>
      </c>
      <c r="I84" s="3"/>
      <c r="J84" s="90" t="s">
        <v>49</v>
      </c>
      <c r="K84" s="91"/>
      <c r="L84" s="102">
        <v>16732.654999999999</v>
      </c>
      <c r="M84" s="89"/>
      <c r="N84" s="105">
        <f t="shared" si="12"/>
        <v>0</v>
      </c>
      <c r="O84" s="103">
        <f t="shared" si="14"/>
        <v>-1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2625.9789999999921</v>
      </c>
      <c r="F85" s="102">
        <f>+F86-SUM(F68:F84)</f>
        <v>85.084799999998722</v>
      </c>
      <c r="G85" s="106">
        <f>+F85/F$86</f>
        <v>7.7892944582483876E-3</v>
      </c>
      <c r="H85" s="104">
        <f t="shared" ref="H85:H86" si="15">IFERROR(F85/E85-1," - ")</f>
        <v>-0.96759882695177724</v>
      </c>
      <c r="I85" s="3"/>
      <c r="J85" s="93" t="s">
        <v>33</v>
      </c>
      <c r="K85" s="94"/>
      <c r="L85" s="102">
        <f>+L86-SUM(L68:L84)</f>
        <v>4.8000000001047738</v>
      </c>
      <c r="M85" s="102">
        <f>+M86-SUM(M68:M84)</f>
        <v>0</v>
      </c>
      <c r="N85" s="106">
        <f>+M85/M$86</f>
        <v>0</v>
      </c>
      <c r="O85" s="104">
        <f t="shared" ref="O85:O86" si="16">IFERROR(M85/L85-1," - ")</f>
        <v>-1</v>
      </c>
      <c r="P85" s="23"/>
    </row>
    <row r="86" spans="2:16" x14ac:dyDescent="0.25">
      <c r="B86" s="20"/>
      <c r="C86" s="96" t="s">
        <v>3</v>
      </c>
      <c r="D86" s="97"/>
      <c r="E86" s="88">
        <f>+E57</f>
        <v>16928.530889999991</v>
      </c>
      <c r="F86" s="88">
        <f>+F57</f>
        <v>10923.29998</v>
      </c>
      <c r="G86" s="74">
        <f>+F86/F$86</f>
        <v>1</v>
      </c>
      <c r="H86" s="98">
        <f t="shared" si="15"/>
        <v>-0.35474022814037554</v>
      </c>
      <c r="I86" s="8"/>
      <c r="J86" s="96" t="s">
        <v>14</v>
      </c>
      <c r="K86" s="97"/>
      <c r="L86" s="88">
        <f>+L57</f>
        <v>434457.02230000013</v>
      </c>
      <c r="M86" s="88">
        <f>+M57</f>
        <v>568527.85479999986</v>
      </c>
      <c r="N86" s="74">
        <f>+M86/M$86</f>
        <v>1</v>
      </c>
      <c r="O86" s="98">
        <f t="shared" si="16"/>
        <v>0.30859400497253664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sortState ref="J106:M107">
    <sortCondition descending="1" ref="M106:M107"/>
  </sortState>
  <mergeCells count="19">
    <mergeCell ref="C36:D36"/>
    <mergeCell ref="J36:K36"/>
    <mergeCell ref="C33:O33"/>
    <mergeCell ref="C34:H34"/>
    <mergeCell ref="J34:O34"/>
    <mergeCell ref="C35:H35"/>
    <mergeCell ref="J35:O35"/>
    <mergeCell ref="F10:L10"/>
    <mergeCell ref="F11:G11"/>
    <mergeCell ref="B1:P1"/>
    <mergeCell ref="C7:O8"/>
    <mergeCell ref="F9:L9"/>
    <mergeCell ref="C67:D67"/>
    <mergeCell ref="J67:K67"/>
    <mergeCell ref="C64:O64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3CB6784D-9188-495E-B0D1-D5E2D0B0634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4" id="{3D12AA20-9330-4B29-9DC1-D753B082FB9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3" id="{D71E3AE6-24BE-44FE-B9C0-EF95E37BB16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  <x14:conditionalFormatting xmlns:xm="http://schemas.microsoft.com/office/excel/2006/main">
          <x14:cfRule type="iconSet" priority="2" id="{5CAB2D74-51D3-4BF4-BACA-EBF50D13BB6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H37:H56</xm:sqref>
        </x14:conditionalFormatting>
        <x14:conditionalFormatting xmlns:xm="http://schemas.microsoft.com/office/excel/2006/main">
          <x14:cfRule type="iconSet" priority="1" id="{A99FE463-3F4E-4B2F-9630-E6BF306C11A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B11" sqref="B1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64" t="s">
        <v>197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2:16" x14ac:dyDescent="0.25">
      <c r="B2" s="167" t="str">
        <f>+B6</f>
        <v>1. Exportaciones por tipo y sector</v>
      </c>
      <c r="C2" s="168"/>
      <c r="D2" s="168"/>
      <c r="E2" s="168"/>
      <c r="F2" s="168"/>
      <c r="G2" s="168"/>
      <c r="H2" s="168"/>
      <c r="I2" s="167"/>
      <c r="J2" s="167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67" t="str">
        <f>+B32</f>
        <v>2. Principales productos exportados</v>
      </c>
      <c r="C3" s="167"/>
      <c r="D3" s="167"/>
      <c r="E3" s="167"/>
      <c r="F3" s="167"/>
      <c r="G3" s="167"/>
      <c r="H3" s="169"/>
      <c r="I3" s="167"/>
      <c r="J3" s="167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5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</row>
    <row r="7" spans="2:16" ht="15" customHeight="1" x14ac:dyDescent="0.25">
      <c r="B7" s="20"/>
      <c r="C7" s="259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US$ 34.8 millones, creciendo en 95.9% respecto al I semestre del 2016. De otro lado el 74.2% de estas exportaciones fueron de tipo Tradicional, en tanto las exportaciones No Tradicional representaron el 25.8%.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3"/>
    </row>
    <row r="8" spans="2:16" x14ac:dyDescent="0.25">
      <c r="B8" s="20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3"/>
    </row>
    <row r="9" spans="2:16" x14ac:dyDescent="0.25">
      <c r="B9" s="20"/>
      <c r="C9" s="8"/>
      <c r="D9" s="8"/>
      <c r="E9" s="8"/>
      <c r="F9" s="263" t="s">
        <v>38</v>
      </c>
      <c r="G9" s="263"/>
      <c r="H9" s="263"/>
      <c r="I9" s="263"/>
      <c r="J9" s="263"/>
      <c r="K9" s="263"/>
      <c r="L9" s="263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61" t="s">
        <v>24</v>
      </c>
      <c r="G10" s="261"/>
      <c r="H10" s="261"/>
      <c r="I10" s="261"/>
      <c r="J10" s="261"/>
      <c r="K10" s="261"/>
      <c r="L10" s="261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54" t="s">
        <v>12</v>
      </c>
      <c r="G11" s="255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7.6185479999999997</v>
      </c>
      <c r="I12" s="79">
        <v>8.9980531900000003</v>
      </c>
      <c r="J12" s="69">
        <f t="shared" ref="J12:J27" si="0">IFERROR(I12/I$27, " - ")</f>
        <v>0.25837643800752491</v>
      </c>
      <c r="K12" s="70">
        <f>IFERROR(I12/H12-1," - ")</f>
        <v>0.18107192997930843</v>
      </c>
      <c r="L12" s="155">
        <f>IFERROR(I12-H12, " - ")</f>
        <v>1.3795051900000006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6.0028230000000002</v>
      </c>
      <c r="I13" s="61">
        <v>8.2364415399999995</v>
      </c>
      <c r="J13" s="69">
        <f t="shared" si="0"/>
        <v>0.23650698456944919</v>
      </c>
      <c r="K13" s="65">
        <f t="shared" ref="K13:K27" si="1">IFERROR(I13/H13-1," - ")</f>
        <v>0.37209468611684859</v>
      </c>
      <c r="L13" s="156">
        <f t="shared" ref="L13:L27" si="2">IFERROR(I13-H13, " - ")</f>
        <v>2.2336185399999993</v>
      </c>
      <c r="M13" s="8"/>
      <c r="N13" s="160"/>
      <c r="O13" s="160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1.6058140000000001</v>
      </c>
      <c r="I14" s="61">
        <v>0.7616116500000002</v>
      </c>
      <c r="J14" s="73">
        <f t="shared" si="0"/>
        <v>2.1869453438075732E-2</v>
      </c>
      <c r="K14" s="64">
        <f t="shared" si="1"/>
        <v>-0.52571614769830122</v>
      </c>
      <c r="L14" s="157">
        <f t="shared" si="2"/>
        <v>-0.84420234999999988</v>
      </c>
      <c r="M14" s="8"/>
      <c r="N14" s="160"/>
      <c r="O14" s="160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9.58E-3</v>
      </c>
      <c r="I15" s="61">
        <v>0</v>
      </c>
      <c r="J15" s="73">
        <f t="shared" si="0"/>
        <v>0</v>
      </c>
      <c r="K15" s="64">
        <f t="shared" si="1"/>
        <v>-1</v>
      </c>
      <c r="L15" s="157">
        <f t="shared" si="2"/>
        <v>-9.58E-3</v>
      </c>
      <c r="M15" s="8"/>
      <c r="N15" s="160"/>
      <c r="O15" s="160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v>0</v>
      </c>
      <c r="I16" s="61">
        <v>0</v>
      </c>
      <c r="J16" s="73">
        <f t="shared" si="0"/>
        <v>0</v>
      </c>
      <c r="K16" s="64" t="str">
        <f t="shared" si="1"/>
        <v xml:space="preserve"> - </v>
      </c>
      <c r="L16" s="157">
        <f t="shared" si="2"/>
        <v>0</v>
      </c>
      <c r="M16" s="8"/>
      <c r="N16" s="160"/>
      <c r="O16" s="160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3.3099999999999997E-4</v>
      </c>
      <c r="I17" s="61">
        <v>0</v>
      </c>
      <c r="J17" s="73">
        <f t="shared" si="0"/>
        <v>0</v>
      </c>
      <c r="K17" s="64">
        <f t="shared" si="1"/>
        <v>-1</v>
      </c>
      <c r="L17" s="157">
        <f t="shared" si="2"/>
        <v>-3.3099999999999997E-4</v>
      </c>
      <c r="M17" s="8"/>
      <c r="N17" s="160"/>
      <c r="O17" s="160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0</v>
      </c>
      <c r="I18" s="61">
        <v>0</v>
      </c>
      <c r="J18" s="73">
        <f t="shared" si="0"/>
        <v>0</v>
      </c>
      <c r="K18" s="64" t="str">
        <f t="shared" si="1"/>
        <v xml:space="preserve"> - </v>
      </c>
      <c r="L18" s="157">
        <f t="shared" si="2"/>
        <v>0</v>
      </c>
      <c r="M18" s="8"/>
      <c r="N18" s="160"/>
      <c r="O18" s="160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0</v>
      </c>
      <c r="I19" s="61">
        <v>0</v>
      </c>
      <c r="J19" s="73">
        <f t="shared" si="0"/>
        <v>0</v>
      </c>
      <c r="K19" s="64" t="str">
        <f t="shared" si="1"/>
        <v xml:space="preserve"> - </v>
      </c>
      <c r="L19" s="157">
        <f t="shared" si="2"/>
        <v>0</v>
      </c>
      <c r="M19" s="8"/>
      <c r="N19" s="160"/>
      <c r="O19" s="160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0</v>
      </c>
      <c r="I20" s="61">
        <v>0</v>
      </c>
      <c r="J20" s="73">
        <f t="shared" si="0"/>
        <v>0</v>
      </c>
      <c r="K20" s="64" t="str">
        <f t="shared" si="1"/>
        <v xml:space="preserve"> - </v>
      </c>
      <c r="L20" s="157">
        <f t="shared" si="2"/>
        <v>0</v>
      </c>
      <c r="M20" s="8"/>
      <c r="N20" s="160"/>
      <c r="O20" s="160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0</v>
      </c>
      <c r="I21" s="63">
        <v>0</v>
      </c>
      <c r="J21" s="74">
        <f t="shared" si="0"/>
        <v>0</v>
      </c>
      <c r="K21" s="66" t="str">
        <f t="shared" si="1"/>
        <v xml:space="preserve"> - </v>
      </c>
      <c r="L21" s="158">
        <f t="shared" si="2"/>
        <v>0</v>
      </c>
      <c r="M21" s="8"/>
      <c r="N21" s="160"/>
      <c r="O21" s="160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10.159866000000001</v>
      </c>
      <c r="I22" s="79">
        <v>25.827309599999996</v>
      </c>
      <c r="J22" s="72">
        <f t="shared" si="0"/>
        <v>0.74162356199247492</v>
      </c>
      <c r="K22" s="72">
        <f t="shared" si="1"/>
        <v>1.5420915590815856</v>
      </c>
      <c r="L22" s="159">
        <f t="shared" si="2"/>
        <v>15.667443599999995</v>
      </c>
      <c r="M22" s="8"/>
      <c r="N22" s="150"/>
      <c r="O22" s="150"/>
      <c r="P22" s="23"/>
    </row>
    <row r="23" spans="2:16" x14ac:dyDescent="0.25">
      <c r="B23" s="20"/>
      <c r="C23" s="8"/>
      <c r="D23" s="8"/>
      <c r="E23" s="8"/>
      <c r="F23" s="59" t="s">
        <v>15</v>
      </c>
      <c r="G23" s="60" t="s">
        <v>44</v>
      </c>
      <c r="H23" s="25">
        <v>0</v>
      </c>
      <c r="I23" s="61">
        <v>0</v>
      </c>
      <c r="J23" s="73">
        <f t="shared" si="0"/>
        <v>0</v>
      </c>
      <c r="K23" s="64" t="str">
        <f t="shared" si="1"/>
        <v xml:space="preserve"> - </v>
      </c>
      <c r="L23" s="157">
        <f t="shared" si="2"/>
        <v>0</v>
      </c>
      <c r="M23" s="81"/>
      <c r="N23" s="160"/>
      <c r="O23" s="160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10.159866000000001</v>
      </c>
      <c r="I24" s="61">
        <v>25.827309599999996</v>
      </c>
      <c r="J24" s="73">
        <f>IFERROR(I24/I$27, " - ")</f>
        <v>0.74162356199247492</v>
      </c>
      <c r="K24" s="64">
        <f t="shared" si="1"/>
        <v>1.5420915590815856</v>
      </c>
      <c r="L24" s="157">
        <f t="shared" si="2"/>
        <v>15.667443599999995</v>
      </c>
      <c r="M24" s="8"/>
      <c r="N24" s="160"/>
      <c r="O24" s="160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0</v>
      </c>
      <c r="I25" s="61">
        <v>0</v>
      </c>
      <c r="J25" s="73">
        <f t="shared" si="0"/>
        <v>0</v>
      </c>
      <c r="K25" s="64" t="str">
        <f t="shared" si="1"/>
        <v xml:space="preserve"> - </v>
      </c>
      <c r="L25" s="157">
        <f t="shared" si="2"/>
        <v>0</v>
      </c>
      <c r="M25" s="8"/>
      <c r="N25" s="160"/>
      <c r="O25" s="160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v>0</v>
      </c>
      <c r="I26" s="63">
        <v>0</v>
      </c>
      <c r="J26" s="74">
        <f t="shared" si="0"/>
        <v>0</v>
      </c>
      <c r="K26" s="66" t="str">
        <f t="shared" si="1"/>
        <v xml:space="preserve"> - </v>
      </c>
      <c r="L26" s="158">
        <f t="shared" si="2"/>
        <v>0</v>
      </c>
      <c r="M26" s="8"/>
      <c r="N26" s="160"/>
      <c r="O26" s="160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17.778414000000001</v>
      </c>
      <c r="I27" s="80">
        <f>+I22+I12</f>
        <v>34.82536279</v>
      </c>
      <c r="J27" s="74">
        <f t="shared" si="0"/>
        <v>1</v>
      </c>
      <c r="K27" s="74">
        <f t="shared" si="1"/>
        <v>0.95885655435856076</v>
      </c>
      <c r="L27" s="159">
        <f t="shared" si="2"/>
        <v>17.046948789999998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3"/>
    </row>
    <row r="34" spans="2:16" x14ac:dyDescent="0.25">
      <c r="B34" s="20"/>
      <c r="C34" s="257" t="s">
        <v>39</v>
      </c>
      <c r="D34" s="257"/>
      <c r="E34" s="257"/>
      <c r="F34" s="257"/>
      <c r="G34" s="257"/>
      <c r="H34" s="257"/>
      <c r="I34" s="179"/>
      <c r="J34" s="257" t="s">
        <v>40</v>
      </c>
      <c r="K34" s="257"/>
      <c r="L34" s="257"/>
      <c r="M34" s="257"/>
      <c r="N34" s="257"/>
      <c r="O34" s="257"/>
      <c r="P34" s="23"/>
    </row>
    <row r="35" spans="2:16" x14ac:dyDescent="0.25">
      <c r="B35" s="20"/>
      <c r="C35" s="258" t="s">
        <v>26</v>
      </c>
      <c r="D35" s="258"/>
      <c r="E35" s="258"/>
      <c r="F35" s="258"/>
      <c r="G35" s="258"/>
      <c r="H35" s="258"/>
      <c r="I35" s="8"/>
      <c r="J35" s="258" t="s">
        <v>26</v>
      </c>
      <c r="K35" s="258"/>
      <c r="L35" s="258"/>
      <c r="M35" s="258"/>
      <c r="N35" s="258"/>
      <c r="O35" s="258"/>
      <c r="P35" s="23"/>
    </row>
    <row r="36" spans="2:16" x14ac:dyDescent="0.25">
      <c r="B36" s="20"/>
      <c r="C36" s="254" t="s">
        <v>12</v>
      </c>
      <c r="D36" s="255"/>
      <c r="E36" s="77" t="s">
        <v>42</v>
      </c>
      <c r="F36" s="78" t="s">
        <v>43</v>
      </c>
      <c r="G36" s="78" t="s">
        <v>41</v>
      </c>
      <c r="H36" s="78" t="s">
        <v>21</v>
      </c>
      <c r="I36" s="8"/>
      <c r="J36" s="254" t="s">
        <v>12</v>
      </c>
      <c r="K36" s="255"/>
      <c r="L36" s="77" t="s">
        <v>42</v>
      </c>
      <c r="M36" s="78" t="s">
        <v>43</v>
      </c>
      <c r="N36" s="78" t="s">
        <v>20</v>
      </c>
      <c r="O36" s="78" t="s">
        <v>21</v>
      </c>
      <c r="P36" s="23"/>
    </row>
    <row r="37" spans="2:16" x14ac:dyDescent="0.25">
      <c r="B37" s="20"/>
      <c r="C37" s="206" t="s">
        <v>107</v>
      </c>
      <c r="D37" s="207"/>
      <c r="E37" s="208">
        <v>6002.8230000000012</v>
      </c>
      <c r="F37" s="208">
        <v>8236.4415399999998</v>
      </c>
      <c r="G37" s="209">
        <f>+F37/F$57</f>
        <v>0.91535817427191712</v>
      </c>
      <c r="H37" s="210">
        <f>IFERROR(F37/E37-1," - ")</f>
        <v>0.37209468611684837</v>
      </c>
      <c r="I37" s="8"/>
      <c r="J37" s="240" t="s">
        <v>171</v>
      </c>
      <c r="K37" s="241"/>
      <c r="L37" s="208">
        <v>10159.866000000002</v>
      </c>
      <c r="M37" s="208">
        <v>25827.309599999997</v>
      </c>
      <c r="N37" s="209">
        <f>+M37/M$57</f>
        <v>1</v>
      </c>
      <c r="O37" s="210">
        <f>IFERROR(M37/L37-1," - ")</f>
        <v>1.5420915590815856</v>
      </c>
      <c r="P37" s="23"/>
    </row>
    <row r="38" spans="2:16" x14ac:dyDescent="0.25">
      <c r="B38" s="20"/>
      <c r="C38" s="163" t="s">
        <v>113</v>
      </c>
      <c r="D38" s="99"/>
      <c r="E38" s="25">
        <v>5946.063000000001</v>
      </c>
      <c r="F38" s="25">
        <v>7967.4415400000007</v>
      </c>
      <c r="G38" s="105">
        <f t="shared" ref="G38:G56" si="3">+F38/F$57</f>
        <v>0.8854628186522201</v>
      </c>
      <c r="H38" s="92">
        <f t="shared" ref="H38:H56" si="4">IFERROR(F38/E38-1," - ")</f>
        <v>0.33995242566383821</v>
      </c>
      <c r="I38" s="3"/>
      <c r="J38" s="183" t="s">
        <v>173</v>
      </c>
      <c r="K38" s="162"/>
      <c r="L38" s="102">
        <v>10159.866000000002</v>
      </c>
      <c r="M38" s="102">
        <v>25827.309599999997</v>
      </c>
      <c r="N38" s="161">
        <f t="shared" ref="N38:N56" si="5">+M38/M$57</f>
        <v>1</v>
      </c>
      <c r="O38" s="92">
        <f t="shared" ref="O38:O56" si="6">IFERROR(M38/L38-1," - ")</f>
        <v>1.5420915590815856</v>
      </c>
      <c r="P38" s="23"/>
    </row>
    <row r="39" spans="2:16" x14ac:dyDescent="0.25">
      <c r="B39" s="20"/>
      <c r="C39" s="163" t="s">
        <v>132</v>
      </c>
      <c r="D39" s="99"/>
      <c r="E39" s="25"/>
      <c r="F39" s="25">
        <v>131</v>
      </c>
      <c r="G39" s="105">
        <f t="shared" si="3"/>
        <v>1.4558704781339483E-2</v>
      </c>
      <c r="H39" s="92" t="str">
        <f t="shared" si="4"/>
        <v xml:space="preserve"> - </v>
      </c>
      <c r="I39" s="3"/>
      <c r="J39" s="183"/>
      <c r="K39" s="101"/>
      <c r="L39" s="102"/>
      <c r="M39" s="102"/>
      <c r="N39" s="161">
        <f t="shared" si="5"/>
        <v>0</v>
      </c>
      <c r="O39" s="92" t="str">
        <f t="shared" si="6"/>
        <v xml:space="preserve"> - </v>
      </c>
      <c r="P39" s="23"/>
    </row>
    <row r="40" spans="2:16" x14ac:dyDescent="0.25">
      <c r="B40" s="20"/>
      <c r="C40" s="163" t="s">
        <v>133</v>
      </c>
      <c r="D40" s="99"/>
      <c r="E40" s="25"/>
      <c r="F40" s="25">
        <v>127.7</v>
      </c>
      <c r="G40" s="105">
        <f t="shared" si="3"/>
        <v>1.4191958783030933E-2</v>
      </c>
      <c r="H40" s="92" t="str">
        <f t="shared" si="4"/>
        <v xml:space="preserve"> - </v>
      </c>
      <c r="I40" s="3"/>
      <c r="J40" s="183"/>
      <c r="K40" s="101"/>
      <c r="L40" s="102"/>
      <c r="M40" s="102"/>
      <c r="N40" s="161">
        <f t="shared" si="5"/>
        <v>0</v>
      </c>
      <c r="O40" s="92" t="str">
        <f t="shared" si="6"/>
        <v xml:space="preserve"> - </v>
      </c>
      <c r="P40" s="23"/>
    </row>
    <row r="41" spans="2:16" x14ac:dyDescent="0.25">
      <c r="B41" s="20"/>
      <c r="C41" s="163" t="s">
        <v>134</v>
      </c>
      <c r="D41" s="99"/>
      <c r="E41" s="25">
        <v>13.5</v>
      </c>
      <c r="F41" s="25">
        <v>10.3</v>
      </c>
      <c r="G41" s="105">
        <f t="shared" si="3"/>
        <v>1.1446920553266923E-3</v>
      </c>
      <c r="H41" s="92">
        <f t="shared" si="4"/>
        <v>-0.23703703703703694</v>
      </c>
      <c r="I41" s="3"/>
      <c r="J41" s="183"/>
      <c r="K41" s="101"/>
      <c r="L41" s="102"/>
      <c r="M41" s="102"/>
      <c r="N41" s="161">
        <f t="shared" si="5"/>
        <v>0</v>
      </c>
      <c r="O41" s="92" t="str">
        <f t="shared" si="6"/>
        <v xml:space="preserve"> - </v>
      </c>
      <c r="P41" s="23"/>
    </row>
    <row r="42" spans="2:16" x14ac:dyDescent="0.25">
      <c r="B42" s="20"/>
      <c r="C42" s="211" t="s">
        <v>135</v>
      </c>
      <c r="D42" s="212"/>
      <c r="E42" s="213">
        <v>1605.8140000000003</v>
      </c>
      <c r="F42" s="213">
        <v>761.61165000000005</v>
      </c>
      <c r="G42" s="214">
        <f t="shared" si="3"/>
        <v>8.4641825728082862E-2</v>
      </c>
      <c r="H42" s="215">
        <f t="shared" si="4"/>
        <v>-0.52571614769830133</v>
      </c>
      <c r="I42" s="3"/>
      <c r="J42" s="183"/>
      <c r="K42" s="101"/>
      <c r="L42" s="102"/>
      <c r="M42" s="102"/>
      <c r="N42" s="161">
        <f t="shared" si="5"/>
        <v>0</v>
      </c>
      <c r="O42" s="92" t="str">
        <f t="shared" si="6"/>
        <v xml:space="preserve"> - </v>
      </c>
      <c r="P42" s="23"/>
    </row>
    <row r="43" spans="2:16" x14ac:dyDescent="0.25">
      <c r="B43" s="20"/>
      <c r="C43" s="163"/>
      <c r="D43" s="99"/>
      <c r="E43" s="25"/>
      <c r="F43" s="25"/>
      <c r="G43" s="105">
        <f t="shared" si="3"/>
        <v>0</v>
      </c>
      <c r="H43" s="92" t="str">
        <f t="shared" si="4"/>
        <v xml:space="preserve"> - </v>
      </c>
      <c r="I43" s="3"/>
      <c r="J43" s="183"/>
      <c r="K43" s="101"/>
      <c r="L43" s="102"/>
      <c r="M43" s="102"/>
      <c r="N43" s="161">
        <f t="shared" si="5"/>
        <v>0</v>
      </c>
      <c r="O43" s="92" t="str">
        <f t="shared" si="6"/>
        <v xml:space="preserve"> - </v>
      </c>
      <c r="P43" s="23"/>
    </row>
    <row r="44" spans="2:16" x14ac:dyDescent="0.25">
      <c r="B44" s="20"/>
      <c r="C44" s="163"/>
      <c r="D44" s="99"/>
      <c r="E44" s="25"/>
      <c r="F44" s="25"/>
      <c r="G44" s="105">
        <f t="shared" si="3"/>
        <v>0</v>
      </c>
      <c r="H44" s="92" t="str">
        <f t="shared" si="4"/>
        <v xml:space="preserve"> - </v>
      </c>
      <c r="I44" s="3"/>
      <c r="J44" s="183"/>
      <c r="K44" s="101"/>
      <c r="L44" s="102"/>
      <c r="M44" s="102"/>
      <c r="N44" s="161">
        <f t="shared" si="5"/>
        <v>0</v>
      </c>
      <c r="O44" s="92" t="str">
        <f t="shared" si="6"/>
        <v xml:space="preserve"> - </v>
      </c>
      <c r="P44" s="23"/>
    </row>
    <row r="45" spans="2:16" x14ac:dyDescent="0.25">
      <c r="B45" s="20"/>
      <c r="C45" s="163"/>
      <c r="D45" s="99"/>
      <c r="E45" s="25"/>
      <c r="F45" s="25"/>
      <c r="G45" s="105">
        <f t="shared" si="3"/>
        <v>0</v>
      </c>
      <c r="H45" s="92" t="str">
        <f t="shared" si="4"/>
        <v xml:space="preserve"> - </v>
      </c>
      <c r="I45" s="3"/>
      <c r="J45" s="90"/>
      <c r="K45" s="101"/>
      <c r="L45" s="102"/>
      <c r="M45" s="102"/>
      <c r="N45" s="105">
        <f t="shared" si="5"/>
        <v>0</v>
      </c>
      <c r="O45" s="92" t="str">
        <f t="shared" si="6"/>
        <v xml:space="preserve"> - </v>
      </c>
      <c r="P45" s="23"/>
    </row>
    <row r="46" spans="2:16" x14ac:dyDescent="0.25">
      <c r="B46" s="20"/>
      <c r="C46" s="163"/>
      <c r="D46" s="99"/>
      <c r="E46" s="25"/>
      <c r="F46" s="25"/>
      <c r="G46" s="105">
        <f t="shared" si="3"/>
        <v>0</v>
      </c>
      <c r="H46" s="92" t="str">
        <f t="shared" si="4"/>
        <v xml:space="preserve"> - </v>
      </c>
      <c r="I46" s="3"/>
      <c r="J46" s="183"/>
      <c r="K46" s="101"/>
      <c r="L46" s="102"/>
      <c r="M46" s="102"/>
      <c r="N46" s="161">
        <f t="shared" si="5"/>
        <v>0</v>
      </c>
      <c r="O46" s="92" t="str">
        <f t="shared" si="6"/>
        <v xml:space="preserve"> - </v>
      </c>
      <c r="P46" s="23"/>
    </row>
    <row r="47" spans="2:16" x14ac:dyDescent="0.25">
      <c r="B47" s="20"/>
      <c r="C47" s="163"/>
      <c r="D47" s="99"/>
      <c r="E47" s="25"/>
      <c r="F47" s="25"/>
      <c r="G47" s="105">
        <f t="shared" si="3"/>
        <v>0</v>
      </c>
      <c r="H47" s="92" t="str">
        <f t="shared" si="4"/>
        <v xml:space="preserve"> - </v>
      </c>
      <c r="I47" s="3"/>
      <c r="J47" s="183"/>
      <c r="K47" s="101"/>
      <c r="L47" s="102"/>
      <c r="M47" s="102"/>
      <c r="N47" s="161">
        <f t="shared" si="5"/>
        <v>0</v>
      </c>
      <c r="O47" s="92" t="str">
        <f t="shared" si="6"/>
        <v xml:space="preserve"> - </v>
      </c>
      <c r="P47" s="23"/>
    </row>
    <row r="48" spans="2:16" x14ac:dyDescent="0.25">
      <c r="B48" s="20"/>
      <c r="C48" s="187"/>
      <c r="D48" s="99"/>
      <c r="E48" s="25"/>
      <c r="F48" s="25"/>
      <c r="G48" s="105">
        <f t="shared" si="3"/>
        <v>0</v>
      </c>
      <c r="H48" s="92" t="str">
        <f t="shared" si="4"/>
        <v xml:space="preserve"> - </v>
      </c>
      <c r="I48" s="3"/>
      <c r="J48" s="90"/>
      <c r="K48" s="101"/>
      <c r="L48" s="102"/>
      <c r="M48" s="102"/>
      <c r="N48" s="161">
        <f t="shared" si="5"/>
        <v>0</v>
      </c>
      <c r="O48" s="92" t="str">
        <f t="shared" si="6"/>
        <v xml:space="preserve"> - </v>
      </c>
      <c r="P48" s="23"/>
    </row>
    <row r="49" spans="2:16" x14ac:dyDescent="0.25">
      <c r="B49" s="20"/>
      <c r="C49" s="163"/>
      <c r="D49" s="99"/>
      <c r="E49" s="25"/>
      <c r="F49" s="25"/>
      <c r="G49" s="105">
        <f t="shared" si="3"/>
        <v>0</v>
      </c>
      <c r="H49" s="92" t="str">
        <f t="shared" si="4"/>
        <v xml:space="preserve"> - </v>
      </c>
      <c r="I49" s="3"/>
      <c r="J49" s="90"/>
      <c r="K49" s="101"/>
      <c r="L49" s="102"/>
      <c r="M49" s="102"/>
      <c r="N49" s="161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163"/>
      <c r="D50" s="99"/>
      <c r="E50" s="25"/>
      <c r="F50" s="25"/>
      <c r="G50" s="105">
        <f t="shared" si="3"/>
        <v>0</v>
      </c>
      <c r="H50" s="92" t="str">
        <f t="shared" si="4"/>
        <v xml:space="preserve"> - </v>
      </c>
      <c r="I50" s="3"/>
      <c r="J50" s="90"/>
      <c r="K50" s="101"/>
      <c r="L50" s="102"/>
      <c r="M50" s="102"/>
      <c r="N50" s="161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163"/>
      <c r="D51" s="99"/>
      <c r="E51" s="25"/>
      <c r="F51" s="25"/>
      <c r="G51" s="105">
        <f t="shared" si="3"/>
        <v>0</v>
      </c>
      <c r="H51" s="92" t="str">
        <f t="shared" si="4"/>
        <v xml:space="preserve"> - </v>
      </c>
      <c r="I51" s="3"/>
      <c r="J51" s="90"/>
      <c r="K51" s="101"/>
      <c r="L51" s="102"/>
      <c r="M51" s="102"/>
      <c r="N51" s="161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163"/>
      <c r="D52" s="99"/>
      <c r="E52" s="25"/>
      <c r="F52" s="25"/>
      <c r="G52" s="105">
        <f t="shared" si="3"/>
        <v>0</v>
      </c>
      <c r="H52" s="92" t="str">
        <f t="shared" si="4"/>
        <v xml:space="preserve"> - </v>
      </c>
      <c r="I52" s="3"/>
      <c r="J52" s="90"/>
      <c r="K52" s="142"/>
      <c r="L52" s="102"/>
      <c r="M52" s="102"/>
      <c r="N52" s="161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187"/>
      <c r="D53" s="99"/>
      <c r="E53" s="25"/>
      <c r="F53" s="25"/>
      <c r="G53" s="105">
        <f t="shared" si="3"/>
        <v>0</v>
      </c>
      <c r="H53" s="92" t="str">
        <f t="shared" si="4"/>
        <v xml:space="preserve"> - </v>
      </c>
      <c r="I53" s="3"/>
      <c r="J53" s="90"/>
      <c r="K53" s="101"/>
      <c r="L53" s="102"/>
      <c r="M53" s="102"/>
      <c r="N53" s="161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163"/>
      <c r="D54" s="99"/>
      <c r="E54" s="25"/>
      <c r="F54" s="25"/>
      <c r="G54" s="161">
        <f t="shared" si="3"/>
        <v>0</v>
      </c>
      <c r="H54" s="86" t="str">
        <f t="shared" si="4"/>
        <v xml:space="preserve"> - </v>
      </c>
      <c r="I54" s="8"/>
      <c r="J54" s="84"/>
      <c r="K54" s="99"/>
      <c r="L54" s="25"/>
      <c r="M54" s="25"/>
      <c r="N54" s="161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163"/>
      <c r="D55" s="99"/>
      <c r="E55" s="25"/>
      <c r="F55" s="25"/>
      <c r="G55" s="161">
        <f t="shared" si="3"/>
        <v>0</v>
      </c>
      <c r="H55" s="86" t="str">
        <f t="shared" si="4"/>
        <v xml:space="preserve"> - </v>
      </c>
      <c r="I55" s="8"/>
      <c r="J55" s="84"/>
      <c r="K55" s="99"/>
      <c r="L55" s="25"/>
      <c r="M55" s="25"/>
      <c r="N55" s="161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163"/>
      <c r="D56" s="99"/>
      <c r="E56" s="25"/>
      <c r="F56" s="25"/>
      <c r="G56" s="164">
        <f t="shared" si="3"/>
        <v>0</v>
      </c>
      <c r="H56" s="87" t="str">
        <f t="shared" si="4"/>
        <v xml:space="preserve"> - </v>
      </c>
      <c r="I56" s="8"/>
      <c r="J56" s="85"/>
      <c r="K56" s="100"/>
      <c r="L56" s="62"/>
      <c r="M56" s="62"/>
      <c r="N56" s="164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7618.5479999999998</v>
      </c>
      <c r="F57" s="88">
        <f>+I12*1000</f>
        <v>8998.0531900000005</v>
      </c>
      <c r="G57" s="74">
        <f t="shared" ref="G57" si="7">+F57/F$57</f>
        <v>1</v>
      </c>
      <c r="H57" s="98">
        <f t="shared" ref="H57" si="8">IFERROR(F57/E57-1," - ")</f>
        <v>0.18107192997930843</v>
      </c>
      <c r="I57" s="8"/>
      <c r="J57" s="96" t="s">
        <v>14</v>
      </c>
      <c r="K57" s="97"/>
      <c r="L57" s="88">
        <f>+H22*1000</f>
        <v>10159.866000000002</v>
      </c>
      <c r="M57" s="88">
        <f>+I22*1000</f>
        <v>25827.309599999997</v>
      </c>
      <c r="N57" s="74">
        <f t="shared" ref="N57" si="9">+M57/M$57</f>
        <v>1</v>
      </c>
      <c r="O57" s="98">
        <f t="shared" ref="O57" si="10">IFERROR(M57/L57-1," - ")</f>
        <v>1.5420915590815856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3"/>
    </row>
    <row r="65" spans="2:16" x14ac:dyDescent="0.25">
      <c r="B65" s="20"/>
      <c r="C65" s="257" t="s">
        <v>45</v>
      </c>
      <c r="D65" s="257"/>
      <c r="E65" s="257"/>
      <c r="F65" s="257"/>
      <c r="G65" s="257"/>
      <c r="H65" s="257"/>
      <c r="I65" s="148"/>
      <c r="J65" s="257" t="s">
        <v>46</v>
      </c>
      <c r="K65" s="257"/>
      <c r="L65" s="257"/>
      <c r="M65" s="257"/>
      <c r="N65" s="257"/>
      <c r="O65" s="257"/>
      <c r="P65" s="23"/>
    </row>
    <row r="66" spans="2:16" x14ac:dyDescent="0.25">
      <c r="B66" s="20"/>
      <c r="C66" s="258" t="s">
        <v>26</v>
      </c>
      <c r="D66" s="258"/>
      <c r="E66" s="258"/>
      <c r="F66" s="258"/>
      <c r="G66" s="258"/>
      <c r="H66" s="258"/>
      <c r="I66" s="8"/>
      <c r="J66" s="258" t="s">
        <v>26</v>
      </c>
      <c r="K66" s="258"/>
      <c r="L66" s="258"/>
      <c r="M66" s="258"/>
      <c r="N66" s="258"/>
      <c r="O66" s="258"/>
      <c r="P66" s="23"/>
    </row>
    <row r="67" spans="2:16" x14ac:dyDescent="0.25">
      <c r="B67" s="20"/>
      <c r="C67" s="254" t="s">
        <v>32</v>
      </c>
      <c r="D67" s="255"/>
      <c r="E67" s="77" t="s">
        <v>42</v>
      </c>
      <c r="F67" s="78" t="s">
        <v>43</v>
      </c>
      <c r="G67" s="78" t="s">
        <v>41</v>
      </c>
      <c r="H67" s="78" t="s">
        <v>21</v>
      </c>
      <c r="I67" s="8"/>
      <c r="J67" s="254" t="s">
        <v>12</v>
      </c>
      <c r="K67" s="255"/>
      <c r="L67" s="77" t="s">
        <v>42</v>
      </c>
      <c r="M67" s="78" t="s">
        <v>43</v>
      </c>
      <c r="N67" s="78" t="s">
        <v>20</v>
      </c>
      <c r="O67" s="78" t="s">
        <v>21</v>
      </c>
      <c r="P67" s="23"/>
    </row>
    <row r="68" spans="2:16" x14ac:dyDescent="0.25">
      <c r="B68" s="20"/>
      <c r="C68" s="189" t="s">
        <v>53</v>
      </c>
      <c r="D68" s="190"/>
      <c r="E68" s="191"/>
      <c r="F68" s="192">
        <v>3170.9745400000006</v>
      </c>
      <c r="G68" s="193">
        <f t="shared" ref="G68:G84" si="11">+F68/F$86</f>
        <v>0.35240673432827313</v>
      </c>
      <c r="H68" s="194" t="str">
        <f>IFERROR(F68/E68-1," - ")</f>
        <v xml:space="preserve"> - </v>
      </c>
      <c r="I68" s="3"/>
      <c r="J68" s="189" t="s">
        <v>54</v>
      </c>
      <c r="K68" s="190"/>
      <c r="L68" s="191">
        <v>2379.9860000000003</v>
      </c>
      <c r="M68" s="192">
        <v>17782.832660000004</v>
      </c>
      <c r="N68" s="113">
        <f t="shared" ref="N68:N84" si="12">+M68/M$86</f>
        <v>0.68852826467066497</v>
      </c>
      <c r="O68" s="188">
        <f>IFERROR(M68/L68-1," - ")</f>
        <v>6.4718223804677848</v>
      </c>
      <c r="P68" s="141"/>
    </row>
    <row r="69" spans="2:16" x14ac:dyDescent="0.25">
      <c r="B69" s="20"/>
      <c r="C69" s="195" t="s">
        <v>29</v>
      </c>
      <c r="D69" s="196"/>
      <c r="E69" s="197">
        <v>3922.8540000000003</v>
      </c>
      <c r="F69" s="198">
        <v>2375.8091199999999</v>
      </c>
      <c r="G69" s="199">
        <f t="shared" si="11"/>
        <v>0.26403590530453397</v>
      </c>
      <c r="H69" s="200">
        <f t="shared" ref="H69:H84" si="13">IFERROR(F69/E69-1," - ")</f>
        <v>-0.39436718266853676</v>
      </c>
      <c r="I69" s="3"/>
      <c r="J69" s="195" t="s">
        <v>96</v>
      </c>
      <c r="K69" s="196"/>
      <c r="L69" s="197">
        <v>6582.6090000000004</v>
      </c>
      <c r="M69" s="198">
        <v>7005.0495300000002</v>
      </c>
      <c r="N69" s="105">
        <f t="shared" si="12"/>
        <v>0.27122645132189849</v>
      </c>
      <c r="O69" s="103">
        <f t="shared" ref="O69:O84" si="14">IFERROR(M69/L69-1," - ")</f>
        <v>6.4175242673535582E-2</v>
      </c>
      <c r="P69" s="141"/>
    </row>
    <row r="70" spans="2:16" x14ac:dyDescent="0.25">
      <c r="B70" s="20"/>
      <c r="C70" s="185" t="s">
        <v>68</v>
      </c>
      <c r="D70" s="201"/>
      <c r="E70" s="184">
        <v>94.447999999999993</v>
      </c>
      <c r="F70" s="202">
        <v>1044.7678300000002</v>
      </c>
      <c r="G70" s="186">
        <f t="shared" si="11"/>
        <v>0.11611043054969984</v>
      </c>
      <c r="H70" s="203">
        <f t="shared" si="13"/>
        <v>10.061831166356093</v>
      </c>
      <c r="I70" s="3"/>
      <c r="J70" s="185" t="s">
        <v>29</v>
      </c>
      <c r="K70" s="201"/>
      <c r="L70" s="184">
        <v>1197.271</v>
      </c>
      <c r="M70" s="202">
        <v>1039.42741</v>
      </c>
      <c r="N70" s="105">
        <f t="shared" si="12"/>
        <v>4.0245284007436849E-2</v>
      </c>
      <c r="O70" s="103">
        <f t="shared" si="14"/>
        <v>-0.13183614236041796</v>
      </c>
      <c r="P70" s="141"/>
    </row>
    <row r="71" spans="2:16" x14ac:dyDescent="0.25">
      <c r="B71" s="20"/>
      <c r="C71" s="90" t="s">
        <v>30</v>
      </c>
      <c r="D71" s="91"/>
      <c r="E71" s="102">
        <v>647.6389999999999</v>
      </c>
      <c r="F71" s="89">
        <v>479.65674000000001</v>
      </c>
      <c r="G71" s="105">
        <f t="shared" si="11"/>
        <v>5.3306724229310758E-2</v>
      </c>
      <c r="H71" s="103">
        <f t="shared" si="13"/>
        <v>-0.25937638097767413</v>
      </c>
      <c r="I71" s="3"/>
      <c r="J71" s="90"/>
      <c r="K71" s="91"/>
      <c r="L71" s="102"/>
      <c r="M71" s="89"/>
      <c r="N71" s="105">
        <f t="shared" si="12"/>
        <v>0</v>
      </c>
      <c r="O71" s="103" t="str">
        <f t="shared" si="14"/>
        <v xml:space="preserve"> - </v>
      </c>
      <c r="P71" s="141"/>
    </row>
    <row r="72" spans="2:16" x14ac:dyDescent="0.25">
      <c r="B72" s="20"/>
      <c r="C72" s="90" t="s">
        <v>79</v>
      </c>
      <c r="D72" s="91"/>
      <c r="E72" s="102">
        <v>148.00700000000001</v>
      </c>
      <c r="F72" s="89">
        <v>419.39</v>
      </c>
      <c r="G72" s="105">
        <f t="shared" si="11"/>
        <v>4.6608970978976837E-2</v>
      </c>
      <c r="H72" s="103">
        <f t="shared" si="13"/>
        <v>1.8335821954367022</v>
      </c>
      <c r="I72" s="3"/>
      <c r="J72" s="90"/>
      <c r="K72" s="91"/>
      <c r="L72" s="102"/>
      <c r="M72" s="89"/>
      <c r="N72" s="105">
        <f t="shared" si="12"/>
        <v>0</v>
      </c>
      <c r="O72" s="103" t="str">
        <f t="shared" si="14"/>
        <v xml:space="preserve"> - </v>
      </c>
      <c r="P72" s="141"/>
    </row>
    <row r="73" spans="2:16" x14ac:dyDescent="0.25">
      <c r="B73" s="20"/>
      <c r="C73" s="90" t="s">
        <v>80</v>
      </c>
      <c r="D73" s="91"/>
      <c r="E73" s="102"/>
      <c r="F73" s="89">
        <v>277.45999999999998</v>
      </c>
      <c r="G73" s="105">
        <f t="shared" si="11"/>
        <v>3.0835558997179029E-2</v>
      </c>
      <c r="H73" s="103" t="str">
        <f t="shared" si="13"/>
        <v xml:space="preserve"> - </v>
      </c>
      <c r="I73" s="3"/>
      <c r="J73" s="90"/>
      <c r="K73" s="91"/>
      <c r="L73" s="102"/>
      <c r="M73" s="89"/>
      <c r="N73" s="105">
        <f t="shared" si="12"/>
        <v>0</v>
      </c>
      <c r="O73" s="103" t="str">
        <f t="shared" si="14"/>
        <v xml:space="preserve"> - </v>
      </c>
      <c r="P73" s="23"/>
    </row>
    <row r="74" spans="2:16" x14ac:dyDescent="0.25">
      <c r="B74" s="20"/>
      <c r="C74" s="90" t="s">
        <v>50</v>
      </c>
      <c r="D74" s="91"/>
      <c r="E74" s="102">
        <v>133.46</v>
      </c>
      <c r="F74" s="89">
        <v>263.83600000000001</v>
      </c>
      <c r="G74" s="105">
        <f t="shared" si="11"/>
        <v>2.9321453699919727E-2</v>
      </c>
      <c r="H74" s="103">
        <f t="shared" si="13"/>
        <v>0.97689195264498729</v>
      </c>
      <c r="I74" s="3"/>
      <c r="J74" s="90"/>
      <c r="K74" s="91"/>
      <c r="L74" s="102"/>
      <c r="M74" s="89"/>
      <c r="N74" s="105">
        <f t="shared" si="12"/>
        <v>0</v>
      </c>
      <c r="O74" s="103" t="str">
        <f t="shared" si="14"/>
        <v xml:space="preserve"> - </v>
      </c>
      <c r="P74" s="23"/>
    </row>
    <row r="75" spans="2:16" x14ac:dyDescent="0.25">
      <c r="B75" s="20"/>
      <c r="C75" s="90" t="s">
        <v>74</v>
      </c>
      <c r="D75" s="91"/>
      <c r="E75" s="102">
        <v>62.348999999999997</v>
      </c>
      <c r="F75" s="89">
        <v>253.92000000000002</v>
      </c>
      <c r="G75" s="105">
        <f t="shared" si="11"/>
        <v>2.8219437542578031E-2</v>
      </c>
      <c r="H75" s="103">
        <f t="shared" si="13"/>
        <v>3.0725593032767167</v>
      </c>
      <c r="I75" s="3"/>
      <c r="J75" s="90"/>
      <c r="K75" s="91"/>
      <c r="L75" s="102"/>
      <c r="M75" s="89"/>
      <c r="N75" s="105">
        <f t="shared" si="12"/>
        <v>0</v>
      </c>
      <c r="O75" s="103" t="str">
        <f t="shared" si="14"/>
        <v xml:space="preserve"> - </v>
      </c>
      <c r="P75" s="23"/>
    </row>
    <row r="76" spans="2:16" x14ac:dyDescent="0.25">
      <c r="B76" s="20"/>
      <c r="C76" s="90" t="s">
        <v>81</v>
      </c>
      <c r="D76" s="91"/>
      <c r="E76" s="102">
        <v>553.077</v>
      </c>
      <c r="F76" s="89">
        <v>154.154</v>
      </c>
      <c r="G76" s="105">
        <f t="shared" si="11"/>
        <v>1.7131928067653485E-2</v>
      </c>
      <c r="H76" s="103">
        <f t="shared" si="13"/>
        <v>-0.72127931553834279</v>
      </c>
      <c r="I76" s="3"/>
      <c r="J76" s="90"/>
      <c r="K76" s="91"/>
      <c r="L76" s="102"/>
      <c r="M76" s="89"/>
      <c r="N76" s="105">
        <f t="shared" si="12"/>
        <v>0</v>
      </c>
      <c r="O76" s="103" t="str">
        <f t="shared" si="14"/>
        <v xml:space="preserve"> - </v>
      </c>
      <c r="P76" s="23"/>
    </row>
    <row r="77" spans="2:16" x14ac:dyDescent="0.25">
      <c r="B77" s="20"/>
      <c r="C77" s="90" t="s">
        <v>71</v>
      </c>
      <c r="D77" s="91"/>
      <c r="E77" s="102">
        <v>18.66</v>
      </c>
      <c r="F77" s="89">
        <v>139.17999999999998</v>
      </c>
      <c r="G77" s="105">
        <f t="shared" si="11"/>
        <v>1.5467790316540679E-2</v>
      </c>
      <c r="H77" s="103">
        <f t="shared" si="13"/>
        <v>6.4587352625937822</v>
      </c>
      <c r="I77" s="3"/>
      <c r="J77" s="90"/>
      <c r="K77" s="91"/>
      <c r="L77" s="102"/>
      <c r="M77" s="89"/>
      <c r="N77" s="105">
        <f t="shared" si="12"/>
        <v>0</v>
      </c>
      <c r="O77" s="103" t="str">
        <f t="shared" si="14"/>
        <v xml:space="preserve"> - </v>
      </c>
      <c r="P77" s="23"/>
    </row>
    <row r="78" spans="2:16" x14ac:dyDescent="0.25">
      <c r="B78" s="20"/>
      <c r="C78" s="90" t="s">
        <v>31</v>
      </c>
      <c r="D78" s="91"/>
      <c r="E78" s="102">
        <v>150.31599999999997</v>
      </c>
      <c r="F78" s="89">
        <v>138.25200000000001</v>
      </c>
      <c r="G78" s="105">
        <f t="shared" si="11"/>
        <v>1.5364656896410278E-2</v>
      </c>
      <c r="H78" s="103">
        <f t="shared" si="13"/>
        <v>-8.0257590675643087E-2</v>
      </c>
      <c r="I78" s="3"/>
      <c r="J78" s="90"/>
      <c r="K78" s="91"/>
      <c r="L78" s="102"/>
      <c r="M78" s="89"/>
      <c r="N78" s="105">
        <f t="shared" si="12"/>
        <v>0</v>
      </c>
      <c r="O78" s="103" t="str">
        <f t="shared" si="14"/>
        <v xml:space="preserve"> - </v>
      </c>
      <c r="P78" s="23"/>
    </row>
    <row r="79" spans="2:16" x14ac:dyDescent="0.25">
      <c r="B79" s="20"/>
      <c r="C79" s="90" t="s">
        <v>48</v>
      </c>
      <c r="D79" s="91"/>
      <c r="E79" s="102">
        <v>656.66800000000001</v>
      </c>
      <c r="F79" s="89">
        <v>105.15454999999999</v>
      </c>
      <c r="G79" s="105">
        <f t="shared" si="11"/>
        <v>1.1686366792859554E-2</v>
      </c>
      <c r="H79" s="103">
        <f t="shared" si="13"/>
        <v>-0.83986649265686775</v>
      </c>
      <c r="I79" s="3"/>
      <c r="J79" s="90"/>
      <c r="K79" s="91"/>
      <c r="L79" s="102"/>
      <c r="M79" s="89"/>
      <c r="N79" s="105">
        <f t="shared" si="12"/>
        <v>0</v>
      </c>
      <c r="O79" s="103" t="str">
        <f t="shared" si="14"/>
        <v xml:space="preserve"> - </v>
      </c>
      <c r="P79" s="23"/>
    </row>
    <row r="80" spans="2:16" x14ac:dyDescent="0.25">
      <c r="B80" s="20"/>
      <c r="C80" s="90" t="s">
        <v>82</v>
      </c>
      <c r="D80" s="91"/>
      <c r="E80" s="102"/>
      <c r="F80" s="89">
        <v>103.197</v>
      </c>
      <c r="G80" s="105">
        <f t="shared" si="11"/>
        <v>1.1468814178014434E-2</v>
      </c>
      <c r="H80" s="103" t="str">
        <f t="shared" si="13"/>
        <v xml:space="preserve"> - </v>
      </c>
      <c r="I80" s="3"/>
      <c r="J80" s="90"/>
      <c r="K80" s="91"/>
      <c r="L80" s="102"/>
      <c r="M80" s="89"/>
      <c r="N80" s="105">
        <f t="shared" si="12"/>
        <v>0</v>
      </c>
      <c r="O80" s="103" t="str">
        <f t="shared" si="14"/>
        <v xml:space="preserve"> - </v>
      </c>
      <c r="P80" s="23"/>
    </row>
    <row r="81" spans="2:16" x14ac:dyDescent="0.25">
      <c r="B81" s="20"/>
      <c r="C81" s="90" t="s">
        <v>83</v>
      </c>
      <c r="D81" s="91"/>
      <c r="E81" s="102"/>
      <c r="F81" s="114">
        <v>62.00141</v>
      </c>
      <c r="G81" s="105">
        <f t="shared" si="11"/>
        <v>6.8905360627235851E-3</v>
      </c>
      <c r="H81" s="103" t="str">
        <f t="shared" si="13"/>
        <v xml:space="preserve"> - </v>
      </c>
      <c r="I81" s="3"/>
      <c r="J81" s="90"/>
      <c r="K81" s="91"/>
      <c r="L81" s="102"/>
      <c r="M81" s="114"/>
      <c r="N81" s="105">
        <f t="shared" si="12"/>
        <v>0</v>
      </c>
      <c r="O81" s="103" t="str">
        <f t="shared" si="14"/>
        <v xml:space="preserve"> - </v>
      </c>
      <c r="P81" s="23"/>
    </row>
    <row r="82" spans="2:16" x14ac:dyDescent="0.25">
      <c r="B82" s="20"/>
      <c r="C82" s="90" t="s">
        <v>84</v>
      </c>
      <c r="D82" s="91"/>
      <c r="E82" s="102">
        <v>13.5</v>
      </c>
      <c r="F82" s="89">
        <v>10.3</v>
      </c>
      <c r="G82" s="105">
        <f t="shared" si="11"/>
        <v>1.1446920553266923E-3</v>
      </c>
      <c r="H82" s="103">
        <f t="shared" si="13"/>
        <v>-0.23703703703703694</v>
      </c>
      <c r="I82" s="3"/>
      <c r="J82" s="90"/>
      <c r="K82" s="91"/>
      <c r="L82" s="102"/>
      <c r="M82" s="89"/>
      <c r="N82" s="105">
        <f t="shared" si="12"/>
        <v>0</v>
      </c>
      <c r="O82" s="103" t="str">
        <f t="shared" si="14"/>
        <v xml:space="preserve"> - </v>
      </c>
      <c r="P82" s="23"/>
    </row>
    <row r="83" spans="2:16" x14ac:dyDescent="0.25">
      <c r="B83" s="20"/>
      <c r="C83" s="90" t="s">
        <v>85</v>
      </c>
      <c r="D83" s="95"/>
      <c r="E83" s="102">
        <v>137.83100000000002</v>
      </c>
      <c r="F83" s="89"/>
      <c r="G83" s="105">
        <f t="shared" si="11"/>
        <v>0</v>
      </c>
      <c r="H83" s="103">
        <f t="shared" si="13"/>
        <v>-1</v>
      </c>
      <c r="I83" s="3"/>
      <c r="J83" s="90"/>
      <c r="K83" s="95"/>
      <c r="L83" s="102"/>
      <c r="M83" s="89"/>
      <c r="N83" s="105">
        <f t="shared" si="12"/>
        <v>0</v>
      </c>
      <c r="O83" s="103" t="str">
        <f t="shared" si="14"/>
        <v xml:space="preserve"> - </v>
      </c>
      <c r="P83" s="23"/>
    </row>
    <row r="84" spans="2:16" x14ac:dyDescent="0.25">
      <c r="B84" s="20"/>
      <c r="C84" s="90" t="s">
        <v>63</v>
      </c>
      <c r="D84" s="91"/>
      <c r="E84" s="102">
        <v>9.58</v>
      </c>
      <c r="F84" s="89"/>
      <c r="G84" s="105">
        <f t="shared" si="11"/>
        <v>0</v>
      </c>
      <c r="H84" s="103">
        <f t="shared" si="13"/>
        <v>-1</v>
      </c>
      <c r="I84" s="3"/>
      <c r="J84" s="90"/>
      <c r="K84" s="91"/>
      <c r="L84" s="102"/>
      <c r="M84" s="89"/>
      <c r="N84" s="105">
        <f t="shared" si="12"/>
        <v>0</v>
      </c>
      <c r="O84" s="103" t="str">
        <f t="shared" si="14"/>
        <v xml:space="preserve"> - 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1070.1590000000006</v>
      </c>
      <c r="F85" s="102">
        <f>+F86-SUM(F68:F84)</f>
        <v>0</v>
      </c>
      <c r="G85" s="106">
        <f>+F85/F$86</f>
        <v>0</v>
      </c>
      <c r="H85" s="104">
        <f t="shared" ref="H85:H86" si="15">IFERROR(F85/E85-1," - ")</f>
        <v>-1</v>
      </c>
      <c r="I85" s="3"/>
      <c r="J85" s="93" t="s">
        <v>33</v>
      </c>
      <c r="K85" s="94"/>
      <c r="L85" s="102">
        <f>+L86-SUM(L68:L84)</f>
        <v>0</v>
      </c>
      <c r="M85" s="102">
        <f>+M86-SUM(M68:M84)</f>
        <v>0</v>
      </c>
      <c r="N85" s="106">
        <f>+M85/M$86</f>
        <v>0</v>
      </c>
      <c r="O85" s="104" t="str">
        <f t="shared" ref="O85:O86" si="16">IFERROR(M85/L85-1," - ")</f>
        <v xml:space="preserve"> - </v>
      </c>
      <c r="P85" s="23"/>
    </row>
    <row r="86" spans="2:16" x14ac:dyDescent="0.25">
      <c r="B86" s="20"/>
      <c r="C86" s="96" t="s">
        <v>3</v>
      </c>
      <c r="D86" s="97"/>
      <c r="E86" s="88">
        <f>+E57</f>
        <v>7618.5479999999998</v>
      </c>
      <c r="F86" s="88">
        <f>+F57</f>
        <v>8998.0531900000005</v>
      </c>
      <c r="G86" s="74">
        <f>+F86/F$86</f>
        <v>1</v>
      </c>
      <c r="H86" s="98">
        <f t="shared" si="15"/>
        <v>0.18107192997930843</v>
      </c>
      <c r="I86" s="8"/>
      <c r="J86" s="96" t="s">
        <v>14</v>
      </c>
      <c r="K86" s="97"/>
      <c r="L86" s="88">
        <f>+L57</f>
        <v>10159.866000000002</v>
      </c>
      <c r="M86" s="88">
        <f>+M57</f>
        <v>25827.309599999997</v>
      </c>
      <c r="N86" s="74">
        <f>+M86/M$86</f>
        <v>1</v>
      </c>
      <c r="O86" s="98">
        <f t="shared" si="16"/>
        <v>1.5420915590815856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36:D36"/>
    <mergeCell ref="J36:K36"/>
    <mergeCell ref="C33:O33"/>
    <mergeCell ref="C34:H34"/>
    <mergeCell ref="J34:O34"/>
    <mergeCell ref="C35:H35"/>
    <mergeCell ref="J35:O35"/>
    <mergeCell ref="F10:L10"/>
    <mergeCell ref="F11:G11"/>
    <mergeCell ref="B1:P1"/>
    <mergeCell ref="C7:O8"/>
    <mergeCell ref="F9:L9"/>
    <mergeCell ref="C67:D67"/>
    <mergeCell ref="J67:K67"/>
    <mergeCell ref="C64:O64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1C93140A-89DC-4520-83D6-8F3BB4F74CC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4" id="{A3A74559-46CA-429D-B103-B9285EE3545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3" id="{6323358C-ECF0-4ABE-80AB-9A50E871C5C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  <x14:conditionalFormatting xmlns:xm="http://schemas.microsoft.com/office/excel/2006/main">
          <x14:cfRule type="iconSet" priority="2" id="{C5A39C06-1539-4094-A398-2E5BBB451C0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H37:H56</xm:sqref>
        </x14:conditionalFormatting>
        <x14:conditionalFormatting xmlns:xm="http://schemas.microsoft.com/office/excel/2006/main">
          <x14:cfRule type="iconSet" priority="1" id="{4708648A-BDBE-483F-83CE-458EB22F0AC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C10" sqref="C10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64" t="s">
        <v>198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2:16" x14ac:dyDescent="0.25">
      <c r="B2" s="167" t="str">
        <f>+B6</f>
        <v>1. Exportaciones por tipo y sector</v>
      </c>
      <c r="C2" s="168"/>
      <c r="D2" s="168"/>
      <c r="E2" s="168"/>
      <c r="F2" s="168"/>
      <c r="G2" s="168"/>
      <c r="H2" s="168"/>
      <c r="I2" s="167"/>
      <c r="J2" s="167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67" t="str">
        <f>+B32</f>
        <v>2. Principales productos exportados</v>
      </c>
      <c r="C3" s="167"/>
      <c r="D3" s="167"/>
      <c r="E3" s="167"/>
      <c r="F3" s="167"/>
      <c r="G3" s="167"/>
      <c r="H3" s="169"/>
      <c r="I3" s="167"/>
      <c r="J3" s="167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51" t="s">
        <v>2</v>
      </c>
      <c r="C6" s="152"/>
      <c r="D6" s="152"/>
      <c r="E6" s="152"/>
      <c r="F6" s="152"/>
      <c r="G6" s="153"/>
      <c r="H6" s="153"/>
      <c r="I6" s="153"/>
      <c r="J6" s="153"/>
      <c r="K6" s="153"/>
      <c r="L6" s="153"/>
      <c r="M6" s="153"/>
      <c r="N6" s="153"/>
      <c r="O6" s="153"/>
      <c r="P6" s="22"/>
    </row>
    <row r="7" spans="2:16" ht="15" customHeight="1" x14ac:dyDescent="0.25">
      <c r="B7" s="154"/>
      <c r="C7" s="259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US$ 628.3 millones, disminuyendo en -1.6% respecto al I semestre del 2016. De otro lado el 96.8% de estas exportaciones fueron de tipo Tradicional, en tanto las exportaciones No Tradicional representaron el 3.2%.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3"/>
    </row>
    <row r="8" spans="2:16" x14ac:dyDescent="0.25">
      <c r="B8" s="154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3"/>
    </row>
    <row r="9" spans="2:16" x14ac:dyDescent="0.25">
      <c r="B9" s="20"/>
      <c r="C9" s="8"/>
      <c r="D9" s="8"/>
      <c r="E9" s="8"/>
      <c r="F9" s="263" t="s">
        <v>38</v>
      </c>
      <c r="G9" s="263"/>
      <c r="H9" s="263"/>
      <c r="I9" s="263"/>
      <c r="J9" s="263"/>
      <c r="K9" s="263"/>
      <c r="L9" s="263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61" t="s">
        <v>24</v>
      </c>
      <c r="G10" s="261"/>
      <c r="H10" s="261"/>
      <c r="I10" s="261"/>
      <c r="J10" s="261"/>
      <c r="K10" s="261"/>
      <c r="L10" s="261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54" t="s">
        <v>12</v>
      </c>
      <c r="G11" s="255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21.303518</v>
      </c>
      <c r="I12" s="79">
        <v>20.044134860000007</v>
      </c>
      <c r="J12" s="69">
        <f t="shared" ref="J12:J27" si="0">IFERROR(I12/I$27, " - ")</f>
        <v>3.1904011250791182E-2</v>
      </c>
      <c r="K12" s="70">
        <f>IFERROR(I12/H12-1," - ")</f>
        <v>-5.9116205126307886E-2</v>
      </c>
      <c r="L12" s="71">
        <f>IFERROR(I12-H12, " - ")</f>
        <v>-1.2593831399999935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0.28630699999999998</v>
      </c>
      <c r="I13" s="61">
        <v>0.2234121</v>
      </c>
      <c r="J13" s="69">
        <f t="shared" si="0"/>
        <v>3.556023845253096E-4</v>
      </c>
      <c r="K13" s="65">
        <f t="shared" ref="K13:K27" si="1">IFERROR(I13/H13-1," - ")</f>
        <v>-0.21967643124338554</v>
      </c>
      <c r="L13" s="144">
        <f t="shared" ref="L13:L27" si="2">IFERROR(I13-H13, " - ")</f>
        <v>-6.2894899999999976E-2</v>
      </c>
      <c r="M13" s="8"/>
      <c r="N13" s="160"/>
      <c r="O13" s="160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0</v>
      </c>
      <c r="I14" s="61">
        <v>0</v>
      </c>
      <c r="J14" s="73">
        <f t="shared" si="0"/>
        <v>0</v>
      </c>
      <c r="K14" s="64" t="str">
        <f t="shared" si="1"/>
        <v xml:space="preserve"> - </v>
      </c>
      <c r="L14" s="145">
        <f t="shared" si="2"/>
        <v>0</v>
      </c>
      <c r="M14" s="8"/>
      <c r="N14" s="160"/>
      <c r="O14" s="160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4.258E-2</v>
      </c>
      <c r="I15" s="61">
        <v>4.5467999999999995E-2</v>
      </c>
      <c r="J15" s="73">
        <f t="shared" si="0"/>
        <v>7.2370875255175411E-5</v>
      </c>
      <c r="K15" s="64">
        <f t="shared" si="1"/>
        <v>6.782527007984962E-2</v>
      </c>
      <c r="L15" s="145">
        <f t="shared" si="2"/>
        <v>2.8879999999999947E-3</v>
      </c>
      <c r="M15" s="8"/>
      <c r="N15" s="160"/>
      <c r="O15" s="160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v>0</v>
      </c>
      <c r="I16" s="61">
        <v>0</v>
      </c>
      <c r="J16" s="73">
        <f t="shared" si="0"/>
        <v>0</v>
      </c>
      <c r="K16" s="64" t="str">
        <f t="shared" si="1"/>
        <v xml:space="preserve"> - </v>
      </c>
      <c r="L16" s="145">
        <f t="shared" si="2"/>
        <v>0</v>
      </c>
      <c r="M16" s="8"/>
      <c r="N16" s="160"/>
      <c r="O16" s="160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5.1669079999999976</v>
      </c>
      <c r="I17" s="61">
        <v>10.152124340000006</v>
      </c>
      <c r="J17" s="73">
        <f t="shared" si="0"/>
        <v>1.6159015663437373E-2</v>
      </c>
      <c r="K17" s="64">
        <f t="shared" si="1"/>
        <v>0.96483551477982776</v>
      </c>
      <c r="L17" s="145">
        <f t="shared" si="2"/>
        <v>4.985216340000008</v>
      </c>
      <c r="M17" s="8"/>
      <c r="N17" s="160"/>
      <c r="O17" s="160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15.256225000000004</v>
      </c>
      <c r="I18" s="61">
        <v>7.5075981199999982</v>
      </c>
      <c r="J18" s="73">
        <f t="shared" si="0"/>
        <v>1.1949754706793995E-2</v>
      </c>
      <c r="K18" s="64">
        <f t="shared" si="1"/>
        <v>-0.50789935780312656</v>
      </c>
      <c r="L18" s="145">
        <f t="shared" si="2"/>
        <v>-7.748626880000006</v>
      </c>
      <c r="M18" s="8"/>
      <c r="N18" s="160"/>
      <c r="O18" s="160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0.38137599999999999</v>
      </c>
      <c r="I19" s="61">
        <v>0.81286180999999991</v>
      </c>
      <c r="J19" s="73">
        <f t="shared" si="0"/>
        <v>1.2938224828716041E-3</v>
      </c>
      <c r="K19" s="64">
        <f t="shared" si="1"/>
        <v>1.1313921431867762</v>
      </c>
      <c r="L19" s="145">
        <f t="shared" si="2"/>
        <v>0.43148580999999991</v>
      </c>
      <c r="M19" s="8"/>
      <c r="N19" s="160"/>
      <c r="O19" s="160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0.170122</v>
      </c>
      <c r="I20" s="61">
        <v>1.2809788899999999</v>
      </c>
      <c r="J20" s="73">
        <f t="shared" si="0"/>
        <v>2.0389188759721796E-3</v>
      </c>
      <c r="K20" s="64">
        <f t="shared" si="1"/>
        <v>6.5297662265903291</v>
      </c>
      <c r="L20" s="145">
        <f t="shared" si="2"/>
        <v>1.11085689</v>
      </c>
      <c r="M20" s="8"/>
      <c r="N20" s="160"/>
      <c r="O20" s="160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0</v>
      </c>
      <c r="I21" s="63">
        <v>2.1691599999999998E-2</v>
      </c>
      <c r="J21" s="74">
        <f t="shared" si="0"/>
        <v>3.4526261935540669E-5</v>
      </c>
      <c r="K21" s="66" t="str">
        <f t="shared" si="1"/>
        <v xml:space="preserve"> - </v>
      </c>
      <c r="L21" s="146">
        <f t="shared" si="2"/>
        <v>2.1691599999999998E-2</v>
      </c>
      <c r="M21" s="8"/>
      <c r="N21" s="160"/>
      <c r="O21" s="160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617.16381299999966</v>
      </c>
      <c r="I22" s="79">
        <v>608.21964997999987</v>
      </c>
      <c r="J22" s="72">
        <f t="shared" si="0"/>
        <v>0.96809598874920888</v>
      </c>
      <c r="K22" s="72">
        <f t="shared" si="1"/>
        <v>-1.4492364639013267E-2</v>
      </c>
      <c r="L22" s="147">
        <f t="shared" si="2"/>
        <v>-8.9441630199997917</v>
      </c>
      <c r="M22" s="8"/>
      <c r="N22" s="150"/>
      <c r="O22" s="150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0</v>
      </c>
      <c r="I23" s="61">
        <v>0</v>
      </c>
      <c r="J23" s="73">
        <f t="shared" si="0"/>
        <v>0</v>
      </c>
      <c r="K23" s="64" t="str">
        <f t="shared" si="1"/>
        <v xml:space="preserve"> - </v>
      </c>
      <c r="L23" s="145">
        <f t="shared" si="2"/>
        <v>0</v>
      </c>
      <c r="M23" s="81"/>
      <c r="N23" s="160"/>
      <c r="O23" s="160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609.30770399999972</v>
      </c>
      <c r="I24" s="61">
        <v>598.2381872599999</v>
      </c>
      <c r="J24" s="73">
        <f t="shared" si="0"/>
        <v>0.95220861315817118</v>
      </c>
      <c r="K24" s="64">
        <f t="shared" si="1"/>
        <v>-1.8167367107506327E-2</v>
      </c>
      <c r="L24" s="145">
        <f t="shared" si="2"/>
        <v>-11.069516739999813</v>
      </c>
      <c r="M24" s="8"/>
      <c r="N24" s="160"/>
      <c r="O24" s="160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7.8561090000000009</v>
      </c>
      <c r="I25" s="61">
        <v>9.9814627200000015</v>
      </c>
      <c r="J25" s="73">
        <f t="shared" si="0"/>
        <v>1.5887375591037742E-2</v>
      </c>
      <c r="K25" s="64">
        <f t="shared" si="1"/>
        <v>0.27053516187211768</v>
      </c>
      <c r="L25" s="145">
        <f t="shared" si="2"/>
        <v>2.1253537200000006</v>
      </c>
      <c r="M25" s="8"/>
      <c r="N25" s="160"/>
      <c r="O25" s="160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v>0</v>
      </c>
      <c r="I26" s="63">
        <v>0</v>
      </c>
      <c r="J26" s="74">
        <f t="shared" si="0"/>
        <v>0</v>
      </c>
      <c r="K26" s="66" t="str">
        <f t="shared" si="1"/>
        <v xml:space="preserve"> - </v>
      </c>
      <c r="L26" s="146">
        <f t="shared" si="2"/>
        <v>0</v>
      </c>
      <c r="M26" s="8"/>
      <c r="N26" s="160"/>
      <c r="O26" s="160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638.46733099999972</v>
      </c>
      <c r="I27" s="80">
        <f>+I22+I12</f>
        <v>628.26378483999986</v>
      </c>
      <c r="J27" s="74">
        <f t="shared" si="0"/>
        <v>1</v>
      </c>
      <c r="K27" s="74">
        <f t="shared" si="1"/>
        <v>-1.5981312848096008E-2</v>
      </c>
      <c r="L27" s="147">
        <f t="shared" si="2"/>
        <v>-10.20354615999986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3"/>
    </row>
    <row r="34" spans="2:16" x14ac:dyDescent="0.25">
      <c r="B34" s="20"/>
      <c r="C34" s="257" t="s">
        <v>39</v>
      </c>
      <c r="D34" s="257"/>
      <c r="E34" s="257"/>
      <c r="F34" s="257"/>
      <c r="G34" s="257"/>
      <c r="H34" s="257"/>
      <c r="I34" s="179"/>
      <c r="J34" s="257" t="s">
        <v>40</v>
      </c>
      <c r="K34" s="257"/>
      <c r="L34" s="257"/>
      <c r="M34" s="257"/>
      <c r="N34" s="257"/>
      <c r="O34" s="257"/>
      <c r="P34" s="23"/>
    </row>
    <row r="35" spans="2:16" x14ac:dyDescent="0.25">
      <c r="B35" s="20"/>
      <c r="C35" s="258" t="s">
        <v>26</v>
      </c>
      <c r="D35" s="258"/>
      <c r="E35" s="258"/>
      <c r="F35" s="258"/>
      <c r="G35" s="258"/>
      <c r="H35" s="258"/>
      <c r="I35" s="8"/>
      <c r="J35" s="258" t="s">
        <v>26</v>
      </c>
      <c r="K35" s="258"/>
      <c r="L35" s="258"/>
      <c r="M35" s="258"/>
      <c r="N35" s="258"/>
      <c r="O35" s="258"/>
      <c r="P35" s="23"/>
    </row>
    <row r="36" spans="2:16" x14ac:dyDescent="0.25">
      <c r="B36" s="20"/>
      <c r="C36" s="254" t="s">
        <v>12</v>
      </c>
      <c r="D36" s="255"/>
      <c r="E36" s="77" t="s">
        <v>42</v>
      </c>
      <c r="F36" s="78" t="s">
        <v>43</v>
      </c>
      <c r="G36" s="78" t="s">
        <v>41</v>
      </c>
      <c r="H36" s="78" t="s">
        <v>21</v>
      </c>
      <c r="I36" s="8"/>
      <c r="J36" s="254" t="s">
        <v>12</v>
      </c>
      <c r="K36" s="255"/>
      <c r="L36" s="77" t="s">
        <v>42</v>
      </c>
      <c r="M36" s="78" t="s">
        <v>43</v>
      </c>
      <c r="N36" s="78" t="s">
        <v>20</v>
      </c>
      <c r="O36" s="78" t="s">
        <v>21</v>
      </c>
      <c r="P36" s="23"/>
    </row>
    <row r="37" spans="2:16" x14ac:dyDescent="0.25">
      <c r="B37" s="20"/>
      <c r="C37" s="206" t="s">
        <v>121</v>
      </c>
      <c r="D37" s="207"/>
      <c r="E37" s="208">
        <v>5166.9079999999994</v>
      </c>
      <c r="F37" s="208">
        <v>10152.12434</v>
      </c>
      <c r="G37" s="209">
        <f>+F37/F$57</f>
        <v>0.50648852698848768</v>
      </c>
      <c r="H37" s="210">
        <f>IFERROR(F37/E37-1," - ")</f>
        <v>0.96483551477982599</v>
      </c>
      <c r="I37" s="8"/>
      <c r="J37" s="240" t="s">
        <v>171</v>
      </c>
      <c r="K37" s="241"/>
      <c r="L37" s="208">
        <v>609307.70399999944</v>
      </c>
      <c r="M37" s="208">
        <v>598238.18726000015</v>
      </c>
      <c r="N37" s="209">
        <f>+M37/M$57</f>
        <v>0.98358904925165125</v>
      </c>
      <c r="O37" s="210">
        <f>IFERROR(M37/L37-1," - ")</f>
        <v>-1.816736710750555E-2</v>
      </c>
      <c r="P37" s="23"/>
    </row>
    <row r="38" spans="2:16" x14ac:dyDescent="0.25">
      <c r="B38" s="20"/>
      <c r="C38" s="163" t="s">
        <v>123</v>
      </c>
      <c r="D38" s="99"/>
      <c r="E38" s="25">
        <v>2245.2799999999997</v>
      </c>
      <c r="F38" s="25">
        <v>4646.8700399999998</v>
      </c>
      <c r="G38" s="105">
        <f t="shared" ref="G38:G56" si="3">+F38/F$57</f>
        <v>0.23183190855861158</v>
      </c>
      <c r="H38" s="92">
        <f t="shared" ref="H38:H56" si="4">IFERROR(F38/E38-1," - ")</f>
        <v>1.0696171702415738</v>
      </c>
      <c r="I38" s="3"/>
      <c r="J38" s="183" t="s">
        <v>174</v>
      </c>
      <c r="K38" s="162"/>
      <c r="L38" s="102">
        <v>551147.9669999996</v>
      </c>
      <c r="M38" s="102">
        <v>542924.10803000012</v>
      </c>
      <c r="N38" s="161">
        <f t="shared" ref="N38:N56" si="5">+M38/M$57</f>
        <v>0.89264480035765559</v>
      </c>
      <c r="O38" s="92">
        <f t="shared" ref="O38:O56" si="6">IFERROR(M38/L38-1," - ")</f>
        <v>-1.4921326871191187E-2</v>
      </c>
      <c r="P38" s="23"/>
    </row>
    <row r="39" spans="2:16" x14ac:dyDescent="0.25">
      <c r="B39" s="20"/>
      <c r="C39" s="163" t="s">
        <v>136</v>
      </c>
      <c r="D39" s="99"/>
      <c r="E39" s="25"/>
      <c r="F39" s="25">
        <v>2396.9985299999998</v>
      </c>
      <c r="G39" s="105">
        <f t="shared" si="3"/>
        <v>0.11958603086349416</v>
      </c>
      <c r="H39" s="92" t="str">
        <f t="shared" si="4"/>
        <v xml:space="preserve"> - </v>
      </c>
      <c r="I39" s="3"/>
      <c r="J39" s="183" t="s">
        <v>175</v>
      </c>
      <c r="K39" s="101"/>
      <c r="L39" s="102">
        <v>27876.465</v>
      </c>
      <c r="M39" s="102">
        <v>38094.678829999997</v>
      </c>
      <c r="N39" s="161">
        <f t="shared" si="5"/>
        <v>6.2633094526381494E-2</v>
      </c>
      <c r="O39" s="92">
        <f t="shared" si="6"/>
        <v>0.36655342885118314</v>
      </c>
      <c r="P39" s="23"/>
    </row>
    <row r="40" spans="2:16" x14ac:dyDescent="0.25">
      <c r="B40" s="20"/>
      <c r="C40" s="163" t="s">
        <v>124</v>
      </c>
      <c r="D40" s="99"/>
      <c r="E40" s="25">
        <v>1258.5769999999995</v>
      </c>
      <c r="F40" s="25">
        <v>1944.2605999999998</v>
      </c>
      <c r="G40" s="105">
        <f t="shared" si="3"/>
        <v>9.6998978183885518E-2</v>
      </c>
      <c r="H40" s="92">
        <f t="shared" si="4"/>
        <v>0.54480862116501449</v>
      </c>
      <c r="I40" s="3"/>
      <c r="J40" s="183" t="s">
        <v>173</v>
      </c>
      <c r="K40" s="101"/>
      <c r="L40" s="102">
        <v>14019.484999999999</v>
      </c>
      <c r="M40" s="102">
        <v>11747.00244</v>
      </c>
      <c r="N40" s="161">
        <f t="shared" si="5"/>
        <v>1.931375028805182E-2</v>
      </c>
      <c r="O40" s="92">
        <f t="shared" si="6"/>
        <v>-0.16209458193364445</v>
      </c>
      <c r="P40" s="23"/>
    </row>
    <row r="41" spans="2:16" x14ac:dyDescent="0.25">
      <c r="B41" s="20"/>
      <c r="C41" s="163" t="s">
        <v>137</v>
      </c>
      <c r="D41" s="99"/>
      <c r="E41" s="25">
        <v>1660.8030000000003</v>
      </c>
      <c r="F41" s="25">
        <v>595.63672999999994</v>
      </c>
      <c r="G41" s="105">
        <f t="shared" si="3"/>
        <v>2.9716260350485378E-2</v>
      </c>
      <c r="H41" s="92">
        <f t="shared" si="4"/>
        <v>-0.64135618131711003</v>
      </c>
      <c r="I41" s="3"/>
      <c r="J41" s="183" t="s">
        <v>181</v>
      </c>
      <c r="K41" s="101"/>
      <c r="L41" s="102">
        <v>4754.25</v>
      </c>
      <c r="M41" s="102">
        <v>5472.3979600000002</v>
      </c>
      <c r="N41" s="161">
        <f t="shared" si="5"/>
        <v>8.9974040795622913E-3</v>
      </c>
      <c r="O41" s="92">
        <f t="shared" si="6"/>
        <v>0.1510538907293475</v>
      </c>
      <c r="P41" s="23"/>
    </row>
    <row r="42" spans="2:16" x14ac:dyDescent="0.25">
      <c r="B42" s="20"/>
      <c r="C42" s="163" t="s">
        <v>138</v>
      </c>
      <c r="D42" s="99"/>
      <c r="E42" s="25"/>
      <c r="F42" s="25">
        <v>377.77100000000002</v>
      </c>
      <c r="G42" s="105">
        <f t="shared" si="3"/>
        <v>1.8846959603822978E-2</v>
      </c>
      <c r="H42" s="92" t="str">
        <f t="shared" si="4"/>
        <v xml:space="preserve"> - </v>
      </c>
      <c r="I42" s="3"/>
      <c r="J42" s="183" t="s">
        <v>176</v>
      </c>
      <c r="K42" s="101"/>
      <c r="L42" s="102">
        <v>1347.9179999999999</v>
      </c>
      <c r="M42" s="102">
        <v>0</v>
      </c>
      <c r="N42" s="161">
        <f t="shared" si="5"/>
        <v>0</v>
      </c>
      <c r="O42" s="92">
        <f t="shared" si="6"/>
        <v>-1</v>
      </c>
      <c r="P42" s="23"/>
    </row>
    <row r="43" spans="2:16" x14ac:dyDescent="0.25">
      <c r="B43" s="20"/>
      <c r="C43" s="163" t="s">
        <v>139</v>
      </c>
      <c r="D43" s="99"/>
      <c r="E43" s="25"/>
      <c r="F43" s="25">
        <v>138.25793999999999</v>
      </c>
      <c r="G43" s="105">
        <f t="shared" si="3"/>
        <v>6.8976756026475844E-3</v>
      </c>
      <c r="H43" s="92" t="str">
        <f t="shared" si="4"/>
        <v xml:space="preserve"> - </v>
      </c>
      <c r="I43" s="3"/>
      <c r="J43" s="183" t="s">
        <v>182</v>
      </c>
      <c r="K43" s="101"/>
      <c r="L43" s="102">
        <v>10161.619000000001</v>
      </c>
      <c r="M43" s="102">
        <v>0</v>
      </c>
      <c r="N43" s="161">
        <f t="shared" si="5"/>
        <v>0</v>
      </c>
      <c r="O43" s="92">
        <f t="shared" si="6"/>
        <v>-1</v>
      </c>
      <c r="P43" s="23"/>
    </row>
    <row r="44" spans="2:16" x14ac:dyDescent="0.25">
      <c r="B44" s="20"/>
      <c r="C44" s="163" t="s">
        <v>140</v>
      </c>
      <c r="D44" s="99"/>
      <c r="E44" s="25">
        <v>2.2480000000000002</v>
      </c>
      <c r="F44" s="25">
        <v>52.329500000000003</v>
      </c>
      <c r="G44" s="105">
        <f t="shared" si="3"/>
        <v>2.6107138255404847E-3</v>
      </c>
      <c r="H44" s="92">
        <f t="shared" si="4"/>
        <v>22.278247330960852</v>
      </c>
      <c r="I44" s="3"/>
      <c r="J44" s="237" t="s">
        <v>17</v>
      </c>
      <c r="K44" s="238"/>
      <c r="L44" s="239">
        <v>7856.1090000000013</v>
      </c>
      <c r="M44" s="239">
        <v>9981.4627200000014</v>
      </c>
      <c r="N44" s="233">
        <f t="shared" si="5"/>
        <v>1.6410950748349255E-2</v>
      </c>
      <c r="O44" s="215">
        <f t="shared" si="6"/>
        <v>0.27053516187211768</v>
      </c>
      <c r="P44" s="23"/>
    </row>
    <row r="45" spans="2:16" x14ac:dyDescent="0.25">
      <c r="B45" s="20"/>
      <c r="C45" s="211" t="s">
        <v>125</v>
      </c>
      <c r="D45" s="212"/>
      <c r="E45" s="213">
        <v>15256.224999999999</v>
      </c>
      <c r="F45" s="213">
        <v>7507.5981200000015</v>
      </c>
      <c r="G45" s="214">
        <f t="shared" si="3"/>
        <v>0.37455336298809955</v>
      </c>
      <c r="H45" s="215">
        <f t="shared" si="4"/>
        <v>-0.50789935780312612</v>
      </c>
      <c r="I45" s="3"/>
      <c r="J45" s="183" t="s">
        <v>183</v>
      </c>
      <c r="K45" s="101"/>
      <c r="L45" s="102">
        <v>336.90600000000001</v>
      </c>
      <c r="M45" s="102">
        <v>615.47095000000002</v>
      </c>
      <c r="N45" s="105">
        <f t="shared" si="5"/>
        <v>1.0119221732152826E-3</v>
      </c>
      <c r="O45" s="92">
        <f t="shared" si="6"/>
        <v>0.82683285545523089</v>
      </c>
      <c r="P45" s="23"/>
    </row>
    <row r="46" spans="2:16" x14ac:dyDescent="0.25">
      <c r="B46" s="20"/>
      <c r="C46" s="211" t="s">
        <v>141</v>
      </c>
      <c r="D46" s="212"/>
      <c r="E46" s="213">
        <v>170.12199999999999</v>
      </c>
      <c r="F46" s="213">
        <v>1280.9788900000001</v>
      </c>
      <c r="G46" s="214">
        <f t="shared" si="3"/>
        <v>6.3907916153383926E-2</v>
      </c>
      <c r="H46" s="215">
        <f t="shared" si="4"/>
        <v>6.5297662265903309</v>
      </c>
      <c r="I46" s="3"/>
      <c r="J46" s="183" t="s">
        <v>179</v>
      </c>
      <c r="K46" s="101"/>
      <c r="L46" s="102">
        <v>7519.2030000000013</v>
      </c>
      <c r="M46" s="102">
        <v>9365.9917700000005</v>
      </c>
      <c r="N46" s="161">
        <f t="shared" si="5"/>
        <v>1.5399028575133972E-2</v>
      </c>
      <c r="O46" s="92">
        <f t="shared" si="6"/>
        <v>0.24560964373484784</v>
      </c>
      <c r="P46" s="23"/>
    </row>
    <row r="47" spans="2:16" x14ac:dyDescent="0.25">
      <c r="B47" s="20"/>
      <c r="C47" s="211" t="s">
        <v>107</v>
      </c>
      <c r="D47" s="212"/>
      <c r="E47" s="213">
        <v>286.30700000000013</v>
      </c>
      <c r="F47" s="213">
        <v>223.41209999999998</v>
      </c>
      <c r="G47" s="214">
        <f t="shared" si="3"/>
        <v>1.1146008623492165E-2</v>
      </c>
      <c r="H47" s="215">
        <f t="shared" si="4"/>
        <v>-0.21967643124338598</v>
      </c>
      <c r="I47" s="3"/>
      <c r="J47" s="183"/>
      <c r="K47" s="101"/>
      <c r="L47" s="102"/>
      <c r="M47" s="102"/>
      <c r="N47" s="161">
        <f t="shared" si="5"/>
        <v>0</v>
      </c>
      <c r="O47" s="92" t="str">
        <f t="shared" si="6"/>
        <v xml:space="preserve"> - </v>
      </c>
      <c r="P47" s="23"/>
    </row>
    <row r="48" spans="2:16" x14ac:dyDescent="0.25">
      <c r="B48" s="20"/>
      <c r="C48" s="163" t="s">
        <v>112</v>
      </c>
      <c r="D48" s="99"/>
      <c r="E48" s="25">
        <v>268.29900000000015</v>
      </c>
      <c r="F48" s="25">
        <v>223.41209999999998</v>
      </c>
      <c r="G48" s="105">
        <f t="shared" si="3"/>
        <v>1.1146008623492165E-2</v>
      </c>
      <c r="H48" s="92">
        <f t="shared" si="4"/>
        <v>-0.16730177898538623</v>
      </c>
      <c r="I48" s="3"/>
      <c r="J48" s="90"/>
      <c r="K48" s="101"/>
      <c r="L48" s="102"/>
      <c r="M48" s="102"/>
      <c r="N48" s="161">
        <f t="shared" si="5"/>
        <v>0</v>
      </c>
      <c r="O48" s="92" t="str">
        <f t="shared" si="6"/>
        <v xml:space="preserve"> - </v>
      </c>
      <c r="P48" s="23"/>
    </row>
    <row r="49" spans="2:16" x14ac:dyDescent="0.25">
      <c r="B49" s="20"/>
      <c r="C49" s="163" t="s">
        <v>142</v>
      </c>
      <c r="D49" s="99"/>
      <c r="E49" s="25">
        <v>1.1019999999999999</v>
      </c>
      <c r="F49" s="25"/>
      <c r="G49" s="105">
        <f t="shared" si="3"/>
        <v>0</v>
      </c>
      <c r="H49" s="92">
        <f t="shared" si="4"/>
        <v>-1</v>
      </c>
      <c r="I49" s="3"/>
      <c r="J49" s="90"/>
      <c r="K49" s="101"/>
      <c r="L49" s="102"/>
      <c r="M49" s="102"/>
      <c r="N49" s="161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163" t="s">
        <v>143</v>
      </c>
      <c r="D50" s="99"/>
      <c r="E50" s="25">
        <v>16.905999999999999</v>
      </c>
      <c r="F50" s="25"/>
      <c r="G50" s="105">
        <f t="shared" si="3"/>
        <v>0</v>
      </c>
      <c r="H50" s="92">
        <f t="shared" si="4"/>
        <v>-1</v>
      </c>
      <c r="I50" s="3"/>
      <c r="J50" s="90"/>
      <c r="K50" s="101"/>
      <c r="L50" s="102"/>
      <c r="M50" s="102"/>
      <c r="N50" s="161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163"/>
      <c r="D51" s="99"/>
      <c r="E51" s="25"/>
      <c r="F51" s="25"/>
      <c r="G51" s="105">
        <f t="shared" si="3"/>
        <v>0</v>
      </c>
      <c r="H51" s="92" t="str">
        <f t="shared" si="4"/>
        <v xml:space="preserve"> - </v>
      </c>
      <c r="I51" s="3"/>
      <c r="J51" s="90"/>
      <c r="K51" s="101"/>
      <c r="L51" s="102"/>
      <c r="M51" s="102"/>
      <c r="N51" s="161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163"/>
      <c r="D52" s="99"/>
      <c r="E52" s="25"/>
      <c r="F52" s="25"/>
      <c r="G52" s="105">
        <f t="shared" si="3"/>
        <v>0</v>
      </c>
      <c r="H52" s="92" t="str">
        <f t="shared" si="4"/>
        <v xml:space="preserve"> - </v>
      </c>
      <c r="I52" s="3"/>
      <c r="J52" s="90"/>
      <c r="K52" s="142"/>
      <c r="L52" s="102"/>
      <c r="M52" s="102"/>
      <c r="N52" s="161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187"/>
      <c r="D53" s="99"/>
      <c r="E53" s="25"/>
      <c r="F53" s="25"/>
      <c r="G53" s="105">
        <f t="shared" si="3"/>
        <v>0</v>
      </c>
      <c r="H53" s="92" t="str">
        <f t="shared" si="4"/>
        <v xml:space="preserve"> - </v>
      </c>
      <c r="I53" s="3"/>
      <c r="J53" s="90"/>
      <c r="K53" s="101"/>
      <c r="L53" s="102"/>
      <c r="M53" s="102"/>
      <c r="N53" s="161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163"/>
      <c r="D54" s="99"/>
      <c r="E54" s="25"/>
      <c r="F54" s="25"/>
      <c r="G54" s="161">
        <f t="shared" si="3"/>
        <v>0</v>
      </c>
      <c r="H54" s="86" t="str">
        <f t="shared" si="4"/>
        <v xml:space="preserve"> - </v>
      </c>
      <c r="I54" s="8"/>
      <c r="J54" s="84"/>
      <c r="K54" s="99"/>
      <c r="L54" s="25"/>
      <c r="M54" s="25"/>
      <c r="N54" s="161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163"/>
      <c r="D55" s="99"/>
      <c r="E55" s="25"/>
      <c r="F55" s="25"/>
      <c r="G55" s="161">
        <f t="shared" si="3"/>
        <v>0</v>
      </c>
      <c r="H55" s="86" t="str">
        <f t="shared" si="4"/>
        <v xml:space="preserve"> - </v>
      </c>
      <c r="I55" s="8"/>
      <c r="J55" s="84"/>
      <c r="K55" s="99"/>
      <c r="L55" s="25"/>
      <c r="M55" s="25"/>
      <c r="N55" s="161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163"/>
      <c r="D56" s="99"/>
      <c r="E56" s="25"/>
      <c r="F56" s="25"/>
      <c r="G56" s="164">
        <f t="shared" si="3"/>
        <v>0</v>
      </c>
      <c r="H56" s="87" t="str">
        <f t="shared" si="4"/>
        <v xml:space="preserve"> - </v>
      </c>
      <c r="I56" s="8"/>
      <c r="J56" s="85"/>
      <c r="K56" s="100"/>
      <c r="L56" s="62"/>
      <c r="M56" s="62"/>
      <c r="N56" s="164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21303.518</v>
      </c>
      <c r="F57" s="88">
        <f>+I12*1000</f>
        <v>20044.134860000006</v>
      </c>
      <c r="G57" s="74">
        <f t="shared" ref="G57" si="7">+F57/F$57</f>
        <v>1</v>
      </c>
      <c r="H57" s="98">
        <f t="shared" ref="H57" si="8">IFERROR(F57/E57-1," - ")</f>
        <v>-5.9116205126307997E-2</v>
      </c>
      <c r="I57" s="8"/>
      <c r="J57" s="96" t="s">
        <v>14</v>
      </c>
      <c r="K57" s="97"/>
      <c r="L57" s="88">
        <f>+H22*1000</f>
        <v>617163.81299999962</v>
      </c>
      <c r="M57" s="88">
        <f>+I22*1000</f>
        <v>608219.64997999987</v>
      </c>
      <c r="N57" s="74">
        <f t="shared" ref="N57" si="9">+M57/M$57</f>
        <v>1</v>
      </c>
      <c r="O57" s="98">
        <f t="shared" ref="O57" si="10">IFERROR(M57/L57-1," - ")</f>
        <v>-1.4492364639013156E-2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3"/>
    </row>
    <row r="65" spans="2:16" x14ac:dyDescent="0.25">
      <c r="B65" s="20"/>
      <c r="C65" s="257" t="s">
        <v>45</v>
      </c>
      <c r="D65" s="257"/>
      <c r="E65" s="257"/>
      <c r="F65" s="257"/>
      <c r="G65" s="257"/>
      <c r="H65" s="257"/>
      <c r="I65" s="148"/>
      <c r="J65" s="257" t="s">
        <v>46</v>
      </c>
      <c r="K65" s="257"/>
      <c r="L65" s="257"/>
      <c r="M65" s="257"/>
      <c r="N65" s="257"/>
      <c r="O65" s="257"/>
      <c r="P65" s="23"/>
    </row>
    <row r="66" spans="2:16" x14ac:dyDescent="0.25">
      <c r="B66" s="20"/>
      <c r="C66" s="258" t="s">
        <v>26</v>
      </c>
      <c r="D66" s="258"/>
      <c r="E66" s="258"/>
      <c r="F66" s="258"/>
      <c r="G66" s="258"/>
      <c r="H66" s="258"/>
      <c r="I66" s="8"/>
      <c r="J66" s="258" t="s">
        <v>26</v>
      </c>
      <c r="K66" s="258"/>
      <c r="L66" s="258"/>
      <c r="M66" s="258"/>
      <c r="N66" s="258"/>
      <c r="O66" s="258"/>
      <c r="P66" s="23"/>
    </row>
    <row r="67" spans="2:16" x14ac:dyDescent="0.25">
      <c r="B67" s="20"/>
      <c r="C67" s="254" t="s">
        <v>32</v>
      </c>
      <c r="D67" s="255"/>
      <c r="E67" s="77" t="s">
        <v>42</v>
      </c>
      <c r="F67" s="78" t="s">
        <v>43</v>
      </c>
      <c r="G67" s="78" t="s">
        <v>41</v>
      </c>
      <c r="H67" s="78" t="s">
        <v>21</v>
      </c>
      <c r="I67" s="8"/>
      <c r="J67" s="254" t="s">
        <v>12</v>
      </c>
      <c r="K67" s="255"/>
      <c r="L67" s="77" t="s">
        <v>42</v>
      </c>
      <c r="M67" s="78" t="s">
        <v>43</v>
      </c>
      <c r="N67" s="78" t="s">
        <v>20</v>
      </c>
      <c r="O67" s="78" t="s">
        <v>21</v>
      </c>
      <c r="P67" s="23"/>
    </row>
    <row r="68" spans="2:16" x14ac:dyDescent="0.25">
      <c r="B68" s="20"/>
      <c r="C68" s="189" t="s">
        <v>29</v>
      </c>
      <c r="D68" s="190"/>
      <c r="E68" s="191">
        <v>1768.6640000000002</v>
      </c>
      <c r="F68" s="192">
        <v>7905.8374000000031</v>
      </c>
      <c r="G68" s="193">
        <f t="shared" ref="G68:G84" si="11">+F68/F$86</f>
        <v>0.39442148315300252</v>
      </c>
      <c r="H68" s="194">
        <f>IFERROR(F68/E68-1," - ")</f>
        <v>3.469948729662617</v>
      </c>
      <c r="I68" s="3"/>
      <c r="J68" s="189" t="s">
        <v>30</v>
      </c>
      <c r="K68" s="190"/>
      <c r="L68" s="191">
        <v>339861.29399999994</v>
      </c>
      <c r="M68" s="192">
        <v>376854.71361000009</v>
      </c>
      <c r="N68" s="113">
        <f t="shared" ref="N68:N84" si="12">+M68/M$86</f>
        <v>0.61960298984485662</v>
      </c>
      <c r="O68" s="188">
        <f>IFERROR(M68/L68-1," - ")</f>
        <v>0.10884858106260298</v>
      </c>
      <c r="P68" s="141"/>
    </row>
    <row r="69" spans="2:16" x14ac:dyDescent="0.25">
      <c r="B69" s="20"/>
      <c r="C69" s="195" t="s">
        <v>52</v>
      </c>
      <c r="D69" s="196"/>
      <c r="E69" s="197">
        <v>14553.929999999998</v>
      </c>
      <c r="F69" s="198">
        <v>7484.9995900000022</v>
      </c>
      <c r="G69" s="199">
        <f t="shared" si="11"/>
        <v>0.37342592445518996</v>
      </c>
      <c r="H69" s="200">
        <f t="shared" ref="H69:H85" si="13">IFERROR(F69/E69-1," - ")</f>
        <v>-0.48570595090123403</v>
      </c>
      <c r="I69" s="3"/>
      <c r="J69" s="195" t="s">
        <v>64</v>
      </c>
      <c r="K69" s="196"/>
      <c r="L69" s="197">
        <v>120789.55600000003</v>
      </c>
      <c r="M69" s="198">
        <v>89644.081179999965</v>
      </c>
      <c r="N69" s="105">
        <f t="shared" si="12"/>
        <v>0.14738767677589459</v>
      </c>
      <c r="O69" s="103">
        <f t="shared" ref="O69:O85" si="14">IFERROR(M69/L69-1," - ")</f>
        <v>-0.25784907115645039</v>
      </c>
      <c r="P69" s="141"/>
    </row>
    <row r="70" spans="2:16" x14ac:dyDescent="0.25">
      <c r="B70" s="20"/>
      <c r="C70" s="185" t="s">
        <v>49</v>
      </c>
      <c r="D70" s="201"/>
      <c r="E70" s="184">
        <v>1794.9299999999998</v>
      </c>
      <c r="F70" s="202">
        <v>1364.6923199999997</v>
      </c>
      <c r="G70" s="186">
        <f t="shared" si="11"/>
        <v>6.8084371290245818E-2</v>
      </c>
      <c r="H70" s="203">
        <f t="shared" si="13"/>
        <v>-0.23969607728435105</v>
      </c>
      <c r="I70" s="3"/>
      <c r="J70" s="185" t="s">
        <v>50</v>
      </c>
      <c r="K70" s="201"/>
      <c r="L70" s="184">
        <v>65966.338000000003</v>
      </c>
      <c r="M70" s="202">
        <v>54973.326399999998</v>
      </c>
      <c r="N70" s="105">
        <f t="shared" si="12"/>
        <v>9.0384002558627774E-2</v>
      </c>
      <c r="O70" s="103">
        <f t="shared" si="14"/>
        <v>-0.16664577621392296</v>
      </c>
      <c r="P70" s="141"/>
    </row>
    <row r="71" spans="2:16" x14ac:dyDescent="0.25">
      <c r="B71" s="20"/>
      <c r="C71" s="90" t="s">
        <v>51</v>
      </c>
      <c r="D71" s="91"/>
      <c r="E71" s="102">
        <v>502.18400000000003</v>
      </c>
      <c r="F71" s="89">
        <v>926.86465999999996</v>
      </c>
      <c r="G71" s="105">
        <f t="shared" si="11"/>
        <v>4.6241190576383887E-2</v>
      </c>
      <c r="H71" s="103">
        <f t="shared" si="13"/>
        <v>0.84566744460197829</v>
      </c>
      <c r="I71" s="3"/>
      <c r="J71" s="90" t="s">
        <v>52</v>
      </c>
      <c r="K71" s="91"/>
      <c r="L71" s="102">
        <v>9651.8909999999996</v>
      </c>
      <c r="M71" s="89">
        <v>26884.432960000002</v>
      </c>
      <c r="N71" s="105">
        <f t="shared" si="12"/>
        <v>4.4201848725019068E-2</v>
      </c>
      <c r="O71" s="103">
        <f t="shared" si="14"/>
        <v>1.7854057779972861</v>
      </c>
      <c r="P71" s="141"/>
    </row>
    <row r="72" spans="2:16" x14ac:dyDescent="0.25">
      <c r="B72" s="20"/>
      <c r="C72" s="90" t="s">
        <v>30</v>
      </c>
      <c r="D72" s="91"/>
      <c r="E72" s="102">
        <v>256.38600000000002</v>
      </c>
      <c r="F72" s="89">
        <v>552.149</v>
      </c>
      <c r="G72" s="105">
        <f t="shared" si="11"/>
        <v>2.7546661597346679E-2</v>
      </c>
      <c r="H72" s="103">
        <f t="shared" si="13"/>
        <v>1.153584829124835</v>
      </c>
      <c r="I72" s="3"/>
      <c r="J72" s="90" t="s">
        <v>29</v>
      </c>
      <c r="K72" s="91"/>
      <c r="L72" s="102">
        <v>1508.9680000000001</v>
      </c>
      <c r="M72" s="89">
        <v>25056.809089999995</v>
      </c>
      <c r="N72" s="105">
        <f t="shared" si="12"/>
        <v>4.1196973972846718E-2</v>
      </c>
      <c r="O72" s="103">
        <f t="shared" si="14"/>
        <v>15.605262066524933</v>
      </c>
      <c r="P72" s="141"/>
    </row>
    <row r="73" spans="2:16" x14ac:dyDescent="0.25">
      <c r="B73" s="20"/>
      <c r="C73" s="90" t="s">
        <v>73</v>
      </c>
      <c r="D73" s="91"/>
      <c r="E73" s="102"/>
      <c r="F73" s="89">
        <v>361.06968000000001</v>
      </c>
      <c r="G73" s="105">
        <f t="shared" si="11"/>
        <v>1.8013732322293901E-2</v>
      </c>
      <c r="H73" s="103" t="str">
        <f t="shared" si="13"/>
        <v xml:space="preserve"> - </v>
      </c>
      <c r="I73" s="3"/>
      <c r="J73" s="90" t="s">
        <v>53</v>
      </c>
      <c r="K73" s="91"/>
      <c r="L73" s="102">
        <v>4885.58</v>
      </c>
      <c r="M73" s="89">
        <v>10472.813499999998</v>
      </c>
      <c r="N73" s="105">
        <f t="shared" si="12"/>
        <v>1.7218801629221247E-2</v>
      </c>
      <c r="O73" s="103">
        <f t="shared" si="14"/>
        <v>1.14361723684803</v>
      </c>
      <c r="P73" s="23"/>
    </row>
    <row r="74" spans="2:16" x14ac:dyDescent="0.25">
      <c r="B74" s="20"/>
      <c r="C74" s="90" t="s">
        <v>74</v>
      </c>
      <c r="D74" s="91"/>
      <c r="E74" s="102"/>
      <c r="F74" s="89">
        <v>314.18984999999998</v>
      </c>
      <c r="G74" s="105">
        <f t="shared" si="11"/>
        <v>1.5674902019692353E-2</v>
      </c>
      <c r="H74" s="103" t="str">
        <f t="shared" si="13"/>
        <v xml:space="preserve"> - </v>
      </c>
      <c r="I74" s="3"/>
      <c r="J74" s="90" t="s">
        <v>65</v>
      </c>
      <c r="K74" s="91"/>
      <c r="L74" s="102">
        <v>6770.9279999999999</v>
      </c>
      <c r="M74" s="89">
        <v>9479.1498399999982</v>
      </c>
      <c r="N74" s="105">
        <f t="shared" si="12"/>
        <v>1.5585076608938401E-2</v>
      </c>
      <c r="O74" s="103">
        <f t="shared" si="14"/>
        <v>0.3999779409853419</v>
      </c>
      <c r="P74" s="23"/>
    </row>
    <row r="75" spans="2:16" x14ac:dyDescent="0.25">
      <c r="B75" s="20"/>
      <c r="C75" s="90" t="s">
        <v>65</v>
      </c>
      <c r="D75" s="91"/>
      <c r="E75" s="102">
        <v>457.17200000000003</v>
      </c>
      <c r="F75" s="89">
        <v>284.60854999999998</v>
      </c>
      <c r="G75" s="105">
        <f t="shared" si="11"/>
        <v>1.4199093749262466E-2</v>
      </c>
      <c r="H75" s="103">
        <f t="shared" si="13"/>
        <v>-0.37745848389665171</v>
      </c>
      <c r="I75" s="3"/>
      <c r="J75" s="90" t="s">
        <v>48</v>
      </c>
      <c r="K75" s="91"/>
      <c r="L75" s="102">
        <v>13827.255000000001</v>
      </c>
      <c r="M75" s="89">
        <v>6088.1961300000003</v>
      </c>
      <c r="N75" s="105">
        <f t="shared" si="12"/>
        <v>1.0009864249207008E-2</v>
      </c>
      <c r="O75" s="103">
        <f t="shared" si="14"/>
        <v>-0.55969596785479114</v>
      </c>
      <c r="P75" s="23"/>
    </row>
    <row r="76" spans="2:16" x14ac:dyDescent="0.25">
      <c r="B76" s="20"/>
      <c r="C76" s="90" t="s">
        <v>48</v>
      </c>
      <c r="D76" s="91"/>
      <c r="E76" s="102">
        <v>196.625</v>
      </c>
      <c r="F76" s="89">
        <v>191.23361</v>
      </c>
      <c r="G76" s="105">
        <f t="shared" si="11"/>
        <v>9.5406267886186009E-3</v>
      </c>
      <c r="H76" s="103">
        <f t="shared" si="13"/>
        <v>-2.7419656706929474E-2</v>
      </c>
      <c r="I76" s="3"/>
      <c r="J76" s="90" t="s">
        <v>31</v>
      </c>
      <c r="K76" s="91"/>
      <c r="L76" s="102">
        <v>916.41200000000003</v>
      </c>
      <c r="M76" s="89">
        <v>5472.3979600000002</v>
      </c>
      <c r="N76" s="105">
        <f t="shared" si="12"/>
        <v>8.9974040795622913E-3</v>
      </c>
      <c r="O76" s="103">
        <f t="shared" si="14"/>
        <v>4.9715476881577283</v>
      </c>
      <c r="P76" s="23"/>
    </row>
    <row r="77" spans="2:16" x14ac:dyDescent="0.25">
      <c r="B77" s="20"/>
      <c r="C77" s="90" t="s">
        <v>86</v>
      </c>
      <c r="D77" s="91"/>
      <c r="E77" s="102">
        <v>165.666</v>
      </c>
      <c r="F77" s="89">
        <v>144.78411</v>
      </c>
      <c r="G77" s="105">
        <f t="shared" si="11"/>
        <v>7.2232656091797999E-3</v>
      </c>
      <c r="H77" s="103">
        <f t="shared" si="13"/>
        <v>-0.12604813299047479</v>
      </c>
      <c r="I77" s="3"/>
      <c r="J77" s="90" t="s">
        <v>79</v>
      </c>
      <c r="K77" s="91"/>
      <c r="L77" s="102">
        <v>2065.17</v>
      </c>
      <c r="M77" s="89">
        <v>2048.3649799999998</v>
      </c>
      <c r="N77" s="105">
        <f t="shared" si="12"/>
        <v>3.367804673965E-3</v>
      </c>
      <c r="O77" s="103">
        <f t="shared" si="14"/>
        <v>-8.1373543098147705E-3</v>
      </c>
      <c r="P77" s="23"/>
    </row>
    <row r="78" spans="2:16" x14ac:dyDescent="0.25">
      <c r="B78" s="20"/>
      <c r="C78" s="90" t="s">
        <v>76</v>
      </c>
      <c r="D78" s="91"/>
      <c r="E78" s="102">
        <v>441.64600000000007</v>
      </c>
      <c r="F78" s="89">
        <v>142.41020000000003</v>
      </c>
      <c r="G78" s="105">
        <f t="shared" si="11"/>
        <v>7.1048314629030586E-3</v>
      </c>
      <c r="H78" s="103">
        <f t="shared" si="13"/>
        <v>-0.67754672294099794</v>
      </c>
      <c r="I78" s="3"/>
      <c r="J78" s="90" t="s">
        <v>69</v>
      </c>
      <c r="K78" s="91"/>
      <c r="L78" s="102">
        <v>24577.881000000001</v>
      </c>
      <c r="M78" s="89">
        <v>725.80120999999997</v>
      </c>
      <c r="N78" s="105">
        <f t="shared" si="12"/>
        <v>1.1933208833747259E-3</v>
      </c>
      <c r="O78" s="103">
        <f t="shared" si="14"/>
        <v>-0.97046933338150676</v>
      </c>
      <c r="P78" s="23"/>
    </row>
    <row r="79" spans="2:16" x14ac:dyDescent="0.25">
      <c r="B79" s="20"/>
      <c r="C79" s="90" t="s">
        <v>71</v>
      </c>
      <c r="D79" s="91"/>
      <c r="E79" s="102"/>
      <c r="F79" s="89">
        <v>136.1</v>
      </c>
      <c r="G79" s="105">
        <f t="shared" si="11"/>
        <v>6.790016179326383E-3</v>
      </c>
      <c r="H79" s="103" t="str">
        <f t="shared" si="13"/>
        <v xml:space="preserve"> - </v>
      </c>
      <c r="I79" s="3"/>
      <c r="J79" s="90" t="s">
        <v>100</v>
      </c>
      <c r="K79" s="91"/>
      <c r="L79" s="102">
        <v>268.87599999999998</v>
      </c>
      <c r="M79" s="89">
        <v>394.19312000000002</v>
      </c>
      <c r="N79" s="105">
        <f t="shared" si="12"/>
        <v>6.4810980706223867E-4</v>
      </c>
      <c r="O79" s="103">
        <f t="shared" si="14"/>
        <v>0.46607774587542239</v>
      </c>
      <c r="P79" s="23"/>
    </row>
    <row r="80" spans="2:16" x14ac:dyDescent="0.25">
      <c r="B80" s="20"/>
      <c r="C80" s="90" t="s">
        <v>87</v>
      </c>
      <c r="D80" s="91"/>
      <c r="E80" s="102">
        <v>462.48500000000001</v>
      </c>
      <c r="F80" s="89">
        <v>82.989530000000002</v>
      </c>
      <c r="G80" s="105">
        <f t="shared" si="11"/>
        <v>4.1403398340535804E-3</v>
      </c>
      <c r="H80" s="103">
        <f t="shared" si="13"/>
        <v>-0.82055735861703627</v>
      </c>
      <c r="I80" s="3"/>
      <c r="J80" s="90" t="s">
        <v>71</v>
      </c>
      <c r="K80" s="91"/>
      <c r="L80" s="102"/>
      <c r="M80" s="89">
        <v>125.37</v>
      </c>
      <c r="N80" s="105">
        <f t="shared" si="12"/>
        <v>2.0612619142463181E-4</v>
      </c>
      <c r="O80" s="103" t="str">
        <f t="shared" si="14"/>
        <v xml:space="preserve"> - </v>
      </c>
      <c r="P80" s="23"/>
    </row>
    <row r="81" spans="2:16" x14ac:dyDescent="0.25">
      <c r="B81" s="20"/>
      <c r="C81" s="90" t="s">
        <v>53</v>
      </c>
      <c r="D81" s="91"/>
      <c r="E81" s="102">
        <v>164.00900000000001</v>
      </c>
      <c r="F81" s="114">
        <v>59.1</v>
      </c>
      <c r="G81" s="105">
        <f t="shared" si="11"/>
        <v>2.9484934327567176E-3</v>
      </c>
      <c r="H81" s="103">
        <f t="shared" si="13"/>
        <v>-0.63965392143114097</v>
      </c>
      <c r="I81" s="3"/>
      <c r="J81" s="90" t="s">
        <v>85</v>
      </c>
      <c r="K81" s="91"/>
      <c r="L81" s="102">
        <v>10178.133</v>
      </c>
      <c r="M81" s="114"/>
      <c r="N81" s="105">
        <f t="shared" si="12"/>
        <v>0</v>
      </c>
      <c r="O81" s="103">
        <f t="shared" si="14"/>
        <v>-1</v>
      </c>
      <c r="P81" s="23"/>
    </row>
    <row r="82" spans="2:16" x14ac:dyDescent="0.25">
      <c r="B82" s="20"/>
      <c r="C82" s="90" t="s">
        <v>82</v>
      </c>
      <c r="D82" s="91"/>
      <c r="E82" s="102"/>
      <c r="F82" s="89">
        <v>44.323399999999999</v>
      </c>
      <c r="G82" s="105">
        <f t="shared" si="11"/>
        <v>2.2112902507182585E-3</v>
      </c>
      <c r="H82" s="103" t="str">
        <f t="shared" si="13"/>
        <v xml:space="preserve"> - </v>
      </c>
      <c r="I82" s="3"/>
      <c r="J82" s="90" t="s">
        <v>72</v>
      </c>
      <c r="K82" s="91"/>
      <c r="L82" s="102">
        <v>13858.434999999999</v>
      </c>
      <c r="M82" s="89"/>
      <c r="N82" s="105">
        <f t="shared" si="12"/>
        <v>0</v>
      </c>
      <c r="O82" s="103">
        <f t="shared" si="14"/>
        <v>-1</v>
      </c>
      <c r="P82" s="23"/>
    </row>
    <row r="83" spans="2:16" x14ac:dyDescent="0.25">
      <c r="B83" s="20"/>
      <c r="C83" s="90" t="s">
        <v>88</v>
      </c>
      <c r="D83" s="95"/>
      <c r="E83" s="102"/>
      <c r="F83" s="89">
        <v>42</v>
      </c>
      <c r="G83" s="105">
        <f t="shared" si="11"/>
        <v>2.095376043583454E-3</v>
      </c>
      <c r="H83" s="103" t="str">
        <f t="shared" si="13"/>
        <v xml:space="preserve"> - </v>
      </c>
      <c r="I83" s="3"/>
      <c r="J83" s="90" t="s">
        <v>51</v>
      </c>
      <c r="K83" s="95"/>
      <c r="L83" s="102">
        <v>154.59</v>
      </c>
      <c r="M83" s="89"/>
      <c r="N83" s="105">
        <f t="shared" si="12"/>
        <v>0</v>
      </c>
      <c r="O83" s="103">
        <f t="shared" si="14"/>
        <v>-1</v>
      </c>
      <c r="P83" s="23"/>
    </row>
    <row r="84" spans="2:16" x14ac:dyDescent="0.25">
      <c r="B84" s="20"/>
      <c r="C84" s="90"/>
      <c r="D84" s="91"/>
      <c r="E84" s="102"/>
      <c r="F84" s="89"/>
      <c r="G84" s="105">
        <f t="shared" si="11"/>
        <v>0</v>
      </c>
      <c r="H84" s="103" t="str">
        <f t="shared" si="13"/>
        <v xml:space="preserve"> - </v>
      </c>
      <c r="I84" s="3"/>
      <c r="J84" s="90" t="s">
        <v>101</v>
      </c>
      <c r="K84" s="91"/>
      <c r="L84" s="102">
        <v>1882.5060000000001</v>
      </c>
      <c r="M84" s="89"/>
      <c r="N84" s="105">
        <f t="shared" si="12"/>
        <v>0</v>
      </c>
      <c r="O84" s="103">
        <f t="shared" si="14"/>
        <v>-1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539.82099999999991</v>
      </c>
      <c r="F85" s="102">
        <f>+F86-SUM(F68:F84)</f>
        <v>6.7829600000040955</v>
      </c>
      <c r="G85" s="106">
        <f>+F85/F$86</f>
        <v>3.3840123544270017E-4</v>
      </c>
      <c r="H85" s="104">
        <f t="shared" si="13"/>
        <v>-0.98743479783112531</v>
      </c>
      <c r="I85" s="3"/>
      <c r="J85" s="93" t="s">
        <v>33</v>
      </c>
      <c r="K85" s="94"/>
      <c r="L85" s="102">
        <f>+L86-SUM(L68:L84)</f>
        <v>0</v>
      </c>
      <c r="M85" s="102">
        <f>+M86-SUM(M68:M84)</f>
        <v>0</v>
      </c>
      <c r="N85" s="106">
        <f>+M85/M$86</f>
        <v>0</v>
      </c>
      <c r="O85" s="104" t="str">
        <f t="shared" si="14"/>
        <v xml:space="preserve"> - </v>
      </c>
      <c r="P85" s="23"/>
    </row>
    <row r="86" spans="2:16" x14ac:dyDescent="0.25">
      <c r="B86" s="20"/>
      <c r="C86" s="96" t="s">
        <v>3</v>
      </c>
      <c r="D86" s="97"/>
      <c r="E86" s="88">
        <f>+E57</f>
        <v>21303.518</v>
      </c>
      <c r="F86" s="88">
        <f>+F57</f>
        <v>20044.134860000006</v>
      </c>
      <c r="G86" s="74">
        <f>+F86/F$86</f>
        <v>1</v>
      </c>
      <c r="H86" s="98">
        <f t="shared" ref="H86" si="15">IFERROR(F86/E86-1," - ")</f>
        <v>-5.9116205126307997E-2</v>
      </c>
      <c r="I86" s="8"/>
      <c r="J86" s="96" t="s">
        <v>14</v>
      </c>
      <c r="K86" s="97"/>
      <c r="L86" s="88">
        <f>+L57</f>
        <v>617163.81299999962</v>
      </c>
      <c r="M86" s="88">
        <f>+M57</f>
        <v>608219.64997999987</v>
      </c>
      <c r="N86" s="74">
        <f>+M86/M$86</f>
        <v>1</v>
      </c>
      <c r="O86" s="98">
        <f t="shared" ref="O86" si="16">IFERROR(M86/L86-1," - ")</f>
        <v>-1.4492364639013156E-2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36:D36"/>
    <mergeCell ref="J36:K36"/>
    <mergeCell ref="C33:O33"/>
    <mergeCell ref="C34:H34"/>
    <mergeCell ref="J34:O34"/>
    <mergeCell ref="C35:H35"/>
    <mergeCell ref="J35:O35"/>
    <mergeCell ref="F10:L10"/>
    <mergeCell ref="F11:G11"/>
    <mergeCell ref="B1:P1"/>
    <mergeCell ref="C7:O8"/>
    <mergeCell ref="F9:L9"/>
    <mergeCell ref="C67:D67"/>
    <mergeCell ref="J67:K67"/>
    <mergeCell ref="C64:O64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30C4CF7C-E372-4871-AF20-7DF0D8FCD98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4" id="{73FC1EF6-F721-4B93-B7F9-6D0218F73EB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3" id="{215DCCC8-BB5F-4A9D-A749-125AB1204DD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  <x14:conditionalFormatting xmlns:xm="http://schemas.microsoft.com/office/excel/2006/main">
          <x14:cfRule type="iconSet" priority="2" id="{3755207E-C4DA-4884-AFCD-56AA00CCA52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H37:H56</xm:sqref>
        </x14:conditionalFormatting>
        <x14:conditionalFormatting xmlns:xm="http://schemas.microsoft.com/office/excel/2006/main">
          <x14:cfRule type="iconSet" priority="1" id="{B855085C-A40C-4A9A-B769-1A5E3582527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B10" sqref="B10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64" t="s">
        <v>199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2:16" x14ac:dyDescent="0.25">
      <c r="B2" s="167" t="str">
        <f>+B6</f>
        <v>1. Exportaciones por tipo y sector</v>
      </c>
      <c r="C2" s="168"/>
      <c r="D2" s="168"/>
      <c r="E2" s="168"/>
      <c r="F2" s="168"/>
      <c r="G2" s="168"/>
      <c r="H2" s="168"/>
      <c r="I2" s="167"/>
      <c r="J2" s="167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67" t="str">
        <f>+B32</f>
        <v>2. Principales productos exportados</v>
      </c>
      <c r="C3" s="167"/>
      <c r="D3" s="167"/>
      <c r="E3" s="167"/>
      <c r="F3" s="167"/>
      <c r="G3" s="167"/>
      <c r="H3" s="169"/>
      <c r="I3" s="167"/>
      <c r="J3" s="167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51" t="s">
        <v>2</v>
      </c>
      <c r="C6" s="152"/>
      <c r="D6" s="152"/>
      <c r="E6" s="152"/>
      <c r="F6" s="152"/>
      <c r="G6" s="153"/>
      <c r="H6" s="153"/>
      <c r="I6" s="153"/>
      <c r="J6" s="153"/>
      <c r="K6" s="153"/>
      <c r="L6" s="153"/>
      <c r="M6" s="153"/>
      <c r="N6" s="153"/>
      <c r="O6" s="153"/>
      <c r="P6" s="22"/>
    </row>
    <row r="7" spans="2:16" ht="15" customHeight="1" x14ac:dyDescent="0.25">
      <c r="B7" s="154"/>
      <c r="C7" s="259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US$ 715.3 millones, creciendo en 7.0% respecto al I semestre del 2016. De otro lado el 98.9% de estas exportaciones fueron de tipo Tradicional, en tanto las exportaciones No Tradicional representaron el 1.1%.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3"/>
    </row>
    <row r="8" spans="2:16" x14ac:dyDescent="0.25">
      <c r="B8" s="154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3"/>
    </row>
    <row r="9" spans="2:16" x14ac:dyDescent="0.25">
      <c r="B9" s="20"/>
      <c r="C9" s="8"/>
      <c r="D9" s="8"/>
      <c r="E9" s="8"/>
      <c r="F9" s="263" t="s">
        <v>38</v>
      </c>
      <c r="G9" s="263"/>
      <c r="H9" s="263"/>
      <c r="I9" s="263"/>
      <c r="J9" s="263"/>
      <c r="K9" s="263"/>
      <c r="L9" s="263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61" t="s">
        <v>24</v>
      </c>
      <c r="G10" s="261"/>
      <c r="H10" s="261"/>
      <c r="I10" s="261"/>
      <c r="J10" s="261"/>
      <c r="K10" s="261"/>
      <c r="L10" s="261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54" t="s">
        <v>12</v>
      </c>
      <c r="G11" s="255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6.1168605999999972</v>
      </c>
      <c r="I12" s="79">
        <v>7.9953467800000038</v>
      </c>
      <c r="J12" s="69">
        <f t="shared" ref="J12:J27" si="0">IFERROR(I12/I$27, " - ")</f>
        <v>1.117739170314036E-2</v>
      </c>
      <c r="K12" s="70">
        <f>IFERROR(I12/H12-1," - ")</f>
        <v>0.30709972040232647</v>
      </c>
      <c r="L12" s="71">
        <f>IFERROR(I12-H12, " - ")</f>
        <v>1.8784861800000066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4.1306549999999991</v>
      </c>
      <c r="I13" s="61">
        <v>3.6857970200000008</v>
      </c>
      <c r="J13" s="69">
        <f t="shared" si="0"/>
        <v>5.1526967077727501E-3</v>
      </c>
      <c r="K13" s="65">
        <f t="shared" ref="K13:K27" si="1">IFERROR(I13/H13-1," - ")</f>
        <v>-0.10769671638033151</v>
      </c>
      <c r="L13" s="144">
        <f t="shared" ref="L13:L27" si="2">IFERROR(I13-H13, " - ")</f>
        <v>-0.44485797999999832</v>
      </c>
      <c r="M13" s="8"/>
      <c r="N13" s="160"/>
      <c r="O13" s="160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6.2200000000000005E-4</v>
      </c>
      <c r="I14" s="61">
        <v>1.0999999999999999E-4</v>
      </c>
      <c r="J14" s="73">
        <f t="shared" si="0"/>
        <v>1.5377858161462246E-7</v>
      </c>
      <c r="K14" s="64">
        <f t="shared" si="1"/>
        <v>-0.82315112540192925</v>
      </c>
      <c r="L14" s="145">
        <f t="shared" si="2"/>
        <v>-5.1200000000000009E-4</v>
      </c>
      <c r="M14" s="8"/>
      <c r="N14" s="160"/>
      <c r="O14" s="160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0.314666</v>
      </c>
      <c r="I15" s="61">
        <v>7.0880210000000027E-2</v>
      </c>
      <c r="J15" s="73">
        <f t="shared" si="0"/>
        <v>9.9089619621332595E-5</v>
      </c>
      <c r="K15" s="64">
        <f t="shared" si="1"/>
        <v>-0.77474461810300443</v>
      </c>
      <c r="L15" s="145">
        <f t="shared" si="2"/>
        <v>-0.24378578999999997</v>
      </c>
      <c r="M15" s="8"/>
      <c r="N15" s="160"/>
      <c r="O15" s="160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v>1.0839520999999996</v>
      </c>
      <c r="I16" s="61">
        <v>2.8552906600000032</v>
      </c>
      <c r="J16" s="73">
        <f t="shared" si="0"/>
        <v>3.9916595253843617E-3</v>
      </c>
      <c r="K16" s="64">
        <f t="shared" si="1"/>
        <v>1.6341483724234718</v>
      </c>
      <c r="L16" s="145">
        <f t="shared" si="2"/>
        <v>1.7713385600000036</v>
      </c>
      <c r="M16" s="8"/>
      <c r="N16" s="160"/>
      <c r="O16" s="160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0</v>
      </c>
      <c r="I17" s="61">
        <v>0</v>
      </c>
      <c r="J17" s="73">
        <f t="shared" si="0"/>
        <v>0</v>
      </c>
      <c r="K17" s="64" t="str">
        <f t="shared" si="1"/>
        <v xml:space="preserve"> - </v>
      </c>
      <c r="L17" s="145">
        <f t="shared" si="2"/>
        <v>0</v>
      </c>
      <c r="M17" s="8"/>
      <c r="N17" s="160"/>
      <c r="O17" s="160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2.4631000000000002E-3</v>
      </c>
      <c r="I18" s="61">
        <v>1.3894399999999998E-3</v>
      </c>
      <c r="J18" s="73">
        <f t="shared" si="0"/>
        <v>1.9424192039874639E-6</v>
      </c>
      <c r="K18" s="64">
        <f t="shared" si="1"/>
        <v>-0.43589785229994737</v>
      </c>
      <c r="L18" s="145">
        <f t="shared" si="2"/>
        <v>-1.0736600000000004E-3</v>
      </c>
      <c r="M18" s="8"/>
      <c r="N18" s="160"/>
      <c r="O18" s="160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8.0596899999999985E-2</v>
      </c>
      <c r="I19" s="61">
        <v>0.10171899999999998</v>
      </c>
      <c r="J19" s="73">
        <f t="shared" si="0"/>
        <v>1.4220185039325256E-4</v>
      </c>
      <c r="K19" s="64">
        <f t="shared" si="1"/>
        <v>0.26207087369365323</v>
      </c>
      <c r="L19" s="145">
        <f t="shared" si="2"/>
        <v>2.1122099999999991E-2</v>
      </c>
      <c r="M19" s="8"/>
      <c r="N19" s="160"/>
      <c r="O19" s="160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1.1979999999999998E-3</v>
      </c>
      <c r="I20" s="61">
        <v>0.81138311000000007</v>
      </c>
      <c r="J20" s="73">
        <f t="shared" si="0"/>
        <v>1.1343031254714658E-3</v>
      </c>
      <c r="K20" s="64">
        <f t="shared" si="1"/>
        <v>676.28139398998348</v>
      </c>
      <c r="L20" s="145">
        <f t="shared" si="2"/>
        <v>0.81018511000000004</v>
      </c>
      <c r="M20" s="8"/>
      <c r="N20" s="160"/>
      <c r="O20" s="160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0.50270750000000008</v>
      </c>
      <c r="I21" s="63">
        <v>0.46877734000000015</v>
      </c>
      <c r="J21" s="74">
        <f t="shared" si="0"/>
        <v>6.5534467671159689E-4</v>
      </c>
      <c r="K21" s="66">
        <f t="shared" si="1"/>
        <v>-6.7494835465951697E-2</v>
      </c>
      <c r="L21" s="146">
        <f t="shared" si="2"/>
        <v>-3.3930159999999931E-2</v>
      </c>
      <c r="M21" s="8"/>
      <c r="N21" s="160"/>
      <c r="O21" s="160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662.50941300000068</v>
      </c>
      <c r="I22" s="79">
        <v>707.31883315999971</v>
      </c>
      <c r="J22" s="72">
        <f t="shared" si="0"/>
        <v>0.98882260829685964</v>
      </c>
      <c r="K22" s="72">
        <f t="shared" si="1"/>
        <v>6.7635899627586094E-2</v>
      </c>
      <c r="L22" s="147">
        <f t="shared" si="2"/>
        <v>44.809420159999036</v>
      </c>
      <c r="M22" s="8"/>
      <c r="N22" s="150"/>
      <c r="O22" s="150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4.3371189999999986</v>
      </c>
      <c r="I23" s="61">
        <v>4.0339009100000007</v>
      </c>
      <c r="J23" s="73">
        <f t="shared" si="0"/>
        <v>5.6393414573975911E-3</v>
      </c>
      <c r="K23" s="64">
        <f t="shared" si="1"/>
        <v>-6.9912328898514842E-2</v>
      </c>
      <c r="L23" s="145">
        <f t="shared" si="2"/>
        <v>-0.30321808999999789</v>
      </c>
      <c r="M23" s="81"/>
      <c r="N23" s="160"/>
      <c r="O23" s="160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658.17229400000065</v>
      </c>
      <c r="I24" s="61">
        <v>703.28493224999966</v>
      </c>
      <c r="J24" s="73">
        <f t="shared" si="0"/>
        <v>0.983183266839462</v>
      </c>
      <c r="K24" s="64">
        <f t="shared" si="1"/>
        <v>6.8542293045837255E-2</v>
      </c>
      <c r="L24" s="145">
        <f t="shared" si="2"/>
        <v>45.112638249999009</v>
      </c>
      <c r="M24" s="8"/>
      <c r="N24" s="160"/>
      <c r="O24" s="160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0</v>
      </c>
      <c r="I25" s="61">
        <v>0</v>
      </c>
      <c r="J25" s="73">
        <f t="shared" si="0"/>
        <v>0</v>
      </c>
      <c r="K25" s="64" t="str">
        <f t="shared" si="1"/>
        <v xml:space="preserve"> - </v>
      </c>
      <c r="L25" s="145">
        <f t="shared" si="2"/>
        <v>0</v>
      </c>
      <c r="M25" s="8"/>
      <c r="N25" s="160"/>
      <c r="O25" s="160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v>0</v>
      </c>
      <c r="I26" s="63">
        <v>0</v>
      </c>
      <c r="J26" s="74">
        <f t="shared" si="0"/>
        <v>0</v>
      </c>
      <c r="K26" s="66" t="str">
        <f t="shared" si="1"/>
        <v xml:space="preserve"> - </v>
      </c>
      <c r="L26" s="146">
        <f t="shared" si="2"/>
        <v>0</v>
      </c>
      <c r="M26" s="8"/>
      <c r="N26" s="160"/>
      <c r="O26" s="160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668.62627360000067</v>
      </c>
      <c r="I27" s="80">
        <f>+I22+I12</f>
        <v>715.31417993999969</v>
      </c>
      <c r="J27" s="74">
        <f t="shared" si="0"/>
        <v>1</v>
      </c>
      <c r="K27" s="74">
        <f t="shared" si="1"/>
        <v>6.9826610445059556E-2</v>
      </c>
      <c r="L27" s="147">
        <f t="shared" si="2"/>
        <v>46.687906339999017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3"/>
    </row>
    <row r="34" spans="2:16" x14ac:dyDescent="0.25">
      <c r="B34" s="20"/>
      <c r="C34" s="257" t="s">
        <v>39</v>
      </c>
      <c r="D34" s="257"/>
      <c r="E34" s="257"/>
      <c r="F34" s="257"/>
      <c r="G34" s="257"/>
      <c r="H34" s="257"/>
      <c r="I34" s="179"/>
      <c r="J34" s="257" t="s">
        <v>40</v>
      </c>
      <c r="K34" s="257"/>
      <c r="L34" s="257"/>
      <c r="M34" s="257"/>
      <c r="N34" s="257"/>
      <c r="O34" s="257"/>
      <c r="P34" s="23"/>
    </row>
    <row r="35" spans="2:16" x14ac:dyDescent="0.25">
      <c r="B35" s="20"/>
      <c r="C35" s="258" t="s">
        <v>26</v>
      </c>
      <c r="D35" s="258"/>
      <c r="E35" s="258"/>
      <c r="F35" s="258"/>
      <c r="G35" s="258"/>
      <c r="H35" s="258"/>
      <c r="I35" s="8"/>
      <c r="J35" s="258" t="s">
        <v>26</v>
      </c>
      <c r="K35" s="258"/>
      <c r="L35" s="258"/>
      <c r="M35" s="258"/>
      <c r="N35" s="258"/>
      <c r="O35" s="258"/>
      <c r="P35" s="23"/>
    </row>
    <row r="36" spans="2:16" x14ac:dyDescent="0.25">
      <c r="B36" s="20"/>
      <c r="C36" s="254" t="s">
        <v>12</v>
      </c>
      <c r="D36" s="255"/>
      <c r="E36" s="77" t="s">
        <v>42</v>
      </c>
      <c r="F36" s="78" t="s">
        <v>43</v>
      </c>
      <c r="G36" s="78" t="s">
        <v>41</v>
      </c>
      <c r="H36" s="78" t="s">
        <v>21</v>
      </c>
      <c r="I36" s="8"/>
      <c r="J36" s="254" t="s">
        <v>12</v>
      </c>
      <c r="K36" s="255"/>
      <c r="L36" s="77" t="s">
        <v>42</v>
      </c>
      <c r="M36" s="78" t="s">
        <v>43</v>
      </c>
      <c r="N36" s="78" t="s">
        <v>20</v>
      </c>
      <c r="O36" s="78" t="s">
        <v>21</v>
      </c>
      <c r="P36" s="23"/>
    </row>
    <row r="37" spans="2:16" x14ac:dyDescent="0.25">
      <c r="B37" s="20"/>
      <c r="C37" s="206" t="s">
        <v>107</v>
      </c>
      <c r="D37" s="207"/>
      <c r="E37" s="208">
        <v>4130.6549999999997</v>
      </c>
      <c r="F37" s="208">
        <v>3685.7970200000013</v>
      </c>
      <c r="G37" s="209">
        <f>+F37/F$57</f>
        <v>0.46099276509429898</v>
      </c>
      <c r="H37" s="210">
        <f>IFERROR(F37/E37-1," - ")</f>
        <v>-0.10769671638033151</v>
      </c>
      <c r="I37" s="8"/>
      <c r="J37" s="240" t="s">
        <v>169</v>
      </c>
      <c r="K37" s="241"/>
      <c r="L37" s="208">
        <v>4337.1189999999997</v>
      </c>
      <c r="M37" s="208">
        <v>4033.9009100000007</v>
      </c>
      <c r="N37" s="209">
        <f>+M37/M$57</f>
        <v>5.7030870957842979E-3</v>
      </c>
      <c r="O37" s="210">
        <f>IFERROR(M37/L37-1," - ")</f>
        <v>-6.9912328898515064E-2</v>
      </c>
      <c r="P37" s="23"/>
    </row>
    <row r="38" spans="2:16" x14ac:dyDescent="0.25">
      <c r="B38" s="20"/>
      <c r="C38" s="232" t="s">
        <v>118</v>
      </c>
      <c r="D38" s="99"/>
      <c r="E38" s="25">
        <v>3018.4450000000002</v>
      </c>
      <c r="F38" s="25">
        <v>3121.6270900000013</v>
      </c>
      <c r="G38" s="105">
        <f t="shared" ref="G38:G56" si="3">+F38/F$57</f>
        <v>0.39043048111541701</v>
      </c>
      <c r="H38" s="92">
        <f t="shared" ref="H38:H56" si="4">IFERROR(F38/E38-1," - ")</f>
        <v>3.4183856257112843E-2</v>
      </c>
      <c r="I38" s="3"/>
      <c r="J38" s="183" t="s">
        <v>184</v>
      </c>
      <c r="K38" s="162"/>
      <c r="L38" s="102">
        <v>3417.5529999999999</v>
      </c>
      <c r="M38" s="102">
        <v>2910.82809</v>
      </c>
      <c r="N38" s="161">
        <f t="shared" ref="N38:N56" si="5">+M38/M$57</f>
        <v>4.1152984390301871E-3</v>
      </c>
      <c r="O38" s="92">
        <f t="shared" ref="O38:O56" si="6">IFERROR(M38/L38-1," - ")</f>
        <v>-0.14827126601986862</v>
      </c>
      <c r="P38" s="23"/>
    </row>
    <row r="39" spans="2:16" x14ac:dyDescent="0.25">
      <c r="B39" s="20"/>
      <c r="C39" s="232" t="s">
        <v>130</v>
      </c>
      <c r="D39" s="99"/>
      <c r="E39" s="25">
        <v>424.56099999999992</v>
      </c>
      <c r="F39" s="25">
        <v>164.28800000000001</v>
      </c>
      <c r="G39" s="105">
        <f t="shared" si="3"/>
        <v>2.0547951767515449E-2</v>
      </c>
      <c r="H39" s="92">
        <f t="shared" si="4"/>
        <v>-0.61304029338540267</v>
      </c>
      <c r="I39" s="3"/>
      <c r="J39" s="183" t="s">
        <v>180</v>
      </c>
      <c r="K39" s="101"/>
      <c r="L39" s="102">
        <v>904.22400000000005</v>
      </c>
      <c r="M39" s="102">
        <v>979.62936999999999</v>
      </c>
      <c r="N39" s="161">
        <f t="shared" si="5"/>
        <v>1.3849898010257025E-3</v>
      </c>
      <c r="O39" s="92">
        <f t="shared" si="6"/>
        <v>8.3392356318788163E-2</v>
      </c>
      <c r="P39" s="23"/>
    </row>
    <row r="40" spans="2:16" x14ac:dyDescent="0.25">
      <c r="B40" s="20"/>
      <c r="C40" s="232" t="s">
        <v>144</v>
      </c>
      <c r="D40" s="99"/>
      <c r="E40" s="25">
        <v>193.93899999999999</v>
      </c>
      <c r="F40" s="25">
        <v>155.59572999999997</v>
      </c>
      <c r="G40" s="105">
        <f t="shared" si="3"/>
        <v>1.9460785664633787E-2</v>
      </c>
      <c r="H40" s="92">
        <f t="shared" si="4"/>
        <v>-0.1977078875316467</v>
      </c>
      <c r="I40" s="3"/>
      <c r="J40" s="183" t="s">
        <v>185</v>
      </c>
      <c r="K40" s="101"/>
      <c r="L40" s="102">
        <v>15.342000000000001</v>
      </c>
      <c r="M40" s="102">
        <v>143.44345000000001</v>
      </c>
      <c r="N40" s="161">
        <f t="shared" si="5"/>
        <v>2.0279885572840707E-4</v>
      </c>
      <c r="O40" s="92">
        <f t="shared" si="6"/>
        <v>8.3497229826619748</v>
      </c>
      <c r="P40" s="23"/>
    </row>
    <row r="41" spans="2:16" x14ac:dyDescent="0.25">
      <c r="B41" s="20"/>
      <c r="C41" s="232" t="s">
        <v>145</v>
      </c>
      <c r="D41" s="99"/>
      <c r="E41" s="25">
        <v>70.668999999999997</v>
      </c>
      <c r="F41" s="25">
        <v>144.80700000000002</v>
      </c>
      <c r="G41" s="105">
        <f t="shared" si="3"/>
        <v>1.8111409546641321E-2</v>
      </c>
      <c r="H41" s="92">
        <f t="shared" si="4"/>
        <v>1.0490880018112612</v>
      </c>
      <c r="I41" s="3"/>
      <c r="J41" s="237" t="s">
        <v>171</v>
      </c>
      <c r="K41" s="238"/>
      <c r="L41" s="239">
        <v>658172.29400000069</v>
      </c>
      <c r="M41" s="239">
        <v>703284.93224999961</v>
      </c>
      <c r="N41" s="233">
        <f t="shared" si="5"/>
        <v>0.99429691290421562</v>
      </c>
      <c r="O41" s="215">
        <f t="shared" si="6"/>
        <v>6.8542293045837033E-2</v>
      </c>
      <c r="P41" s="23"/>
    </row>
    <row r="42" spans="2:16" x14ac:dyDescent="0.25">
      <c r="B42" s="20"/>
      <c r="C42" s="232" t="s">
        <v>126</v>
      </c>
      <c r="D42" s="99"/>
      <c r="E42" s="25">
        <v>16.286999999999999</v>
      </c>
      <c r="F42" s="25">
        <v>28.301899999999996</v>
      </c>
      <c r="G42" s="105">
        <f t="shared" si="3"/>
        <v>3.5397964314438386E-3</v>
      </c>
      <c r="H42" s="92">
        <f t="shared" si="4"/>
        <v>0.73769877816663576</v>
      </c>
      <c r="I42" s="3"/>
      <c r="J42" s="183" t="s">
        <v>173</v>
      </c>
      <c r="K42" s="101"/>
      <c r="L42" s="102">
        <v>649653.07800000056</v>
      </c>
      <c r="M42" s="102">
        <v>703284.93224999961</v>
      </c>
      <c r="N42" s="161">
        <f t="shared" si="5"/>
        <v>0.99429691290421562</v>
      </c>
      <c r="O42" s="92">
        <f t="shared" si="6"/>
        <v>8.2554606552636134E-2</v>
      </c>
      <c r="P42" s="23"/>
    </row>
    <row r="43" spans="2:16" x14ac:dyDescent="0.25">
      <c r="B43" s="20"/>
      <c r="C43" s="232" t="s">
        <v>146</v>
      </c>
      <c r="D43" s="99"/>
      <c r="E43" s="25">
        <v>38.027000000000001</v>
      </c>
      <c r="F43" s="25">
        <v>23.04289</v>
      </c>
      <c r="G43" s="105">
        <f t="shared" si="3"/>
        <v>2.8820375943718591E-3</v>
      </c>
      <c r="H43" s="92">
        <f t="shared" si="4"/>
        <v>-0.39403870933810192</v>
      </c>
      <c r="I43" s="3"/>
      <c r="J43" s="183" t="s">
        <v>172</v>
      </c>
      <c r="K43" s="101"/>
      <c r="L43" s="102">
        <v>740.44799999999998</v>
      </c>
      <c r="M43" s="102">
        <v>0</v>
      </c>
      <c r="N43" s="161">
        <f t="shared" si="5"/>
        <v>0</v>
      </c>
      <c r="O43" s="92">
        <f t="shared" si="6"/>
        <v>-1</v>
      </c>
      <c r="P43" s="23"/>
    </row>
    <row r="44" spans="2:16" x14ac:dyDescent="0.25">
      <c r="B44" s="20"/>
      <c r="C44" s="232" t="s">
        <v>147</v>
      </c>
      <c r="D44" s="99"/>
      <c r="E44" s="25">
        <v>1.3460000000000001</v>
      </c>
      <c r="F44" s="25">
        <v>15.7475</v>
      </c>
      <c r="G44" s="105">
        <f t="shared" si="3"/>
        <v>1.9695831129415997E-3</v>
      </c>
      <c r="H44" s="92">
        <f t="shared" si="4"/>
        <v>10.699479940564636</v>
      </c>
      <c r="I44" s="3"/>
      <c r="J44" s="183" t="s">
        <v>186</v>
      </c>
      <c r="K44" s="101"/>
      <c r="L44" s="102">
        <v>2454.7820000000002</v>
      </c>
      <c r="M44" s="102">
        <v>0</v>
      </c>
      <c r="N44" s="161">
        <f t="shared" si="5"/>
        <v>0</v>
      </c>
      <c r="O44" s="92">
        <f t="shared" si="6"/>
        <v>-1</v>
      </c>
      <c r="P44" s="23"/>
    </row>
    <row r="45" spans="2:16" x14ac:dyDescent="0.25">
      <c r="B45" s="20"/>
      <c r="C45" s="232" t="s">
        <v>148</v>
      </c>
      <c r="D45" s="99"/>
      <c r="E45" s="25">
        <v>39.046999999999997</v>
      </c>
      <c r="F45" s="25">
        <v>7.4423900000000005</v>
      </c>
      <c r="G45" s="105">
        <f t="shared" si="3"/>
        <v>9.3084017551518848E-4</v>
      </c>
      <c r="H45" s="92">
        <f t="shared" si="4"/>
        <v>-0.80939918559684476</v>
      </c>
      <c r="I45" s="3"/>
      <c r="J45" s="183" t="s">
        <v>177</v>
      </c>
      <c r="K45" s="101"/>
      <c r="L45" s="102">
        <v>5323.9859999999999</v>
      </c>
      <c r="M45" s="102">
        <v>0</v>
      </c>
      <c r="N45" s="105">
        <f t="shared" si="5"/>
        <v>0</v>
      </c>
      <c r="O45" s="92">
        <f t="shared" si="6"/>
        <v>-1</v>
      </c>
      <c r="P45" s="23"/>
    </row>
    <row r="46" spans="2:16" x14ac:dyDescent="0.25">
      <c r="B46" s="20"/>
      <c r="C46" s="232" t="s">
        <v>149</v>
      </c>
      <c r="D46" s="99"/>
      <c r="E46" s="25">
        <v>0.14599999999999999</v>
      </c>
      <c r="F46" s="25">
        <v>7.4</v>
      </c>
      <c r="G46" s="105">
        <f t="shared" si="3"/>
        <v>9.2553834169028962E-4</v>
      </c>
      <c r="H46" s="92">
        <f t="shared" si="4"/>
        <v>49.684931506849324</v>
      </c>
      <c r="I46" s="3"/>
      <c r="J46" s="183"/>
      <c r="K46" s="101"/>
      <c r="L46" s="102"/>
      <c r="M46" s="102"/>
      <c r="N46" s="161">
        <f t="shared" si="5"/>
        <v>0</v>
      </c>
      <c r="O46" s="92" t="str">
        <f t="shared" si="6"/>
        <v xml:space="preserve"> - </v>
      </c>
      <c r="P46" s="23"/>
    </row>
    <row r="47" spans="2:16" x14ac:dyDescent="0.25">
      <c r="B47" s="20"/>
      <c r="C47" s="232" t="s">
        <v>150</v>
      </c>
      <c r="D47" s="99"/>
      <c r="E47" s="25">
        <v>1.222</v>
      </c>
      <c r="F47" s="25">
        <v>5.7430699999999995</v>
      </c>
      <c r="G47" s="105">
        <f t="shared" si="3"/>
        <v>7.1830155189341234E-4</v>
      </c>
      <c r="H47" s="92">
        <f t="shared" si="4"/>
        <v>3.6997299509001635</v>
      </c>
      <c r="I47" s="3"/>
      <c r="J47" s="183"/>
      <c r="K47" s="101"/>
      <c r="L47" s="102"/>
      <c r="M47" s="102"/>
      <c r="N47" s="161">
        <f t="shared" si="5"/>
        <v>0</v>
      </c>
      <c r="O47" s="92" t="str">
        <f t="shared" si="6"/>
        <v xml:space="preserve"> - </v>
      </c>
      <c r="P47" s="23"/>
    </row>
    <row r="48" spans="2:16" x14ac:dyDescent="0.25">
      <c r="B48" s="20"/>
      <c r="C48" s="232" t="s">
        <v>151</v>
      </c>
      <c r="D48" s="99"/>
      <c r="E48" s="25">
        <v>6.2540000000000004</v>
      </c>
      <c r="F48" s="25">
        <v>2.7470500000000002</v>
      </c>
      <c r="G48" s="105">
        <f t="shared" si="3"/>
        <v>3.4358109480274462E-4</v>
      </c>
      <c r="H48" s="92">
        <f t="shared" si="4"/>
        <v>-0.56075311800447714</v>
      </c>
      <c r="I48" s="3"/>
      <c r="J48" s="90"/>
      <c r="K48" s="101"/>
      <c r="L48" s="102"/>
      <c r="M48" s="102"/>
      <c r="N48" s="161">
        <f t="shared" si="5"/>
        <v>0</v>
      </c>
      <c r="O48" s="92" t="str">
        <f t="shared" si="6"/>
        <v xml:space="preserve"> - </v>
      </c>
      <c r="P48" s="23"/>
    </row>
    <row r="49" spans="2:16" x14ac:dyDescent="0.25">
      <c r="B49" s="20"/>
      <c r="C49" s="232" t="s">
        <v>115</v>
      </c>
      <c r="D49" s="99"/>
      <c r="E49" s="25">
        <v>6.7530000000000001</v>
      </c>
      <c r="F49" s="25">
        <v>1.9630899999999998</v>
      </c>
      <c r="G49" s="105">
        <f t="shared" si="3"/>
        <v>2.4552906259307978E-4</v>
      </c>
      <c r="H49" s="92">
        <f t="shared" si="4"/>
        <v>-0.70930105138456989</v>
      </c>
      <c r="I49" s="3"/>
      <c r="J49" s="90"/>
      <c r="K49" s="101"/>
      <c r="L49" s="102"/>
      <c r="M49" s="102"/>
      <c r="N49" s="161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232" t="s">
        <v>153</v>
      </c>
      <c r="D50" s="99"/>
      <c r="E50" s="25"/>
      <c r="F50" s="25">
        <v>1.8570499999999999</v>
      </c>
      <c r="G50" s="105">
        <f t="shared" si="3"/>
        <v>2.3226634830215571E-4</v>
      </c>
      <c r="H50" s="92" t="str">
        <f t="shared" si="4"/>
        <v xml:space="preserve"> - </v>
      </c>
      <c r="I50" s="3"/>
      <c r="J50" s="90"/>
      <c r="K50" s="101"/>
      <c r="L50" s="102"/>
      <c r="M50" s="102"/>
      <c r="N50" s="161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232" t="s">
        <v>154</v>
      </c>
      <c r="D51" s="99"/>
      <c r="E51" s="25"/>
      <c r="F51" s="25">
        <v>1.5879499999999998</v>
      </c>
      <c r="G51" s="105">
        <f t="shared" si="3"/>
        <v>1.9860927157933718E-4</v>
      </c>
      <c r="H51" s="92" t="str">
        <f t="shared" si="4"/>
        <v xml:space="preserve"> - </v>
      </c>
      <c r="I51" s="3"/>
      <c r="J51" s="90"/>
      <c r="K51" s="101"/>
      <c r="L51" s="102"/>
      <c r="M51" s="102"/>
      <c r="N51" s="161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232" t="s">
        <v>155</v>
      </c>
      <c r="D52" s="99"/>
      <c r="E52" s="25">
        <v>2.0449999999999999</v>
      </c>
      <c r="F52" s="25">
        <v>1.22526</v>
      </c>
      <c r="G52" s="105">
        <f t="shared" si="3"/>
        <v>1.5324663628911409E-4</v>
      </c>
      <c r="H52" s="92">
        <f t="shared" si="4"/>
        <v>-0.40085085574572121</v>
      </c>
      <c r="I52" s="3"/>
      <c r="J52" s="90"/>
      <c r="K52" s="142"/>
      <c r="L52" s="102"/>
      <c r="M52" s="102"/>
      <c r="N52" s="161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232" t="s">
        <v>156</v>
      </c>
      <c r="D53" s="99"/>
      <c r="E53" s="25">
        <v>3.9020000000000001</v>
      </c>
      <c r="F53" s="25">
        <v>0.98226000000000002</v>
      </c>
      <c r="G53" s="105">
        <f t="shared" si="3"/>
        <v>1.22853958311987E-4</v>
      </c>
      <c r="H53" s="92">
        <f t="shared" si="4"/>
        <v>-0.74826755509994869</v>
      </c>
      <c r="I53" s="3"/>
      <c r="J53" s="90"/>
      <c r="K53" s="101"/>
      <c r="L53" s="102"/>
      <c r="M53" s="102"/>
      <c r="N53" s="161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211" t="s">
        <v>152</v>
      </c>
      <c r="D54" s="212"/>
      <c r="E54" s="213">
        <v>1083.9520999999995</v>
      </c>
      <c r="F54" s="213">
        <v>2855.2906600000001</v>
      </c>
      <c r="G54" s="233">
        <f t="shared" si="3"/>
        <v>0.35711905168921254</v>
      </c>
      <c r="H54" s="234">
        <f t="shared" si="4"/>
        <v>1.6341483724234691</v>
      </c>
      <c r="I54" s="8"/>
      <c r="J54" s="84"/>
      <c r="K54" s="99"/>
      <c r="L54" s="25"/>
      <c r="M54" s="25"/>
      <c r="N54" s="161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211" t="s">
        <v>141</v>
      </c>
      <c r="D55" s="212"/>
      <c r="E55" s="213">
        <v>1.198</v>
      </c>
      <c r="F55" s="213">
        <v>811.38310999999999</v>
      </c>
      <c r="G55" s="233">
        <f t="shared" si="3"/>
        <v>0.10148191596012295</v>
      </c>
      <c r="H55" s="234">
        <f t="shared" si="4"/>
        <v>676.28139398998337</v>
      </c>
      <c r="I55" s="8"/>
      <c r="J55" s="84"/>
      <c r="K55" s="99"/>
      <c r="L55" s="25"/>
      <c r="M55" s="25"/>
      <c r="N55" s="161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211" t="s">
        <v>106</v>
      </c>
      <c r="D56" s="212"/>
      <c r="E56" s="213">
        <v>502.70749999999998</v>
      </c>
      <c r="F56" s="213">
        <v>468.77734000000004</v>
      </c>
      <c r="G56" s="235">
        <f t="shared" si="3"/>
        <v>5.863127052507907E-2</v>
      </c>
      <c r="H56" s="236">
        <f t="shared" si="4"/>
        <v>-6.7494835465951808E-2</v>
      </c>
      <c r="I56" s="8"/>
      <c r="J56" s="85"/>
      <c r="K56" s="100"/>
      <c r="L56" s="62"/>
      <c r="M56" s="62"/>
      <c r="N56" s="164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6116.8605999999972</v>
      </c>
      <c r="F57" s="88">
        <f>+I12*1000</f>
        <v>7995.3467800000035</v>
      </c>
      <c r="G57" s="74">
        <f t="shared" ref="G57" si="7">+F57/F$57</f>
        <v>1</v>
      </c>
      <c r="H57" s="98">
        <f t="shared" ref="H57" si="8">IFERROR(F57/E57-1," - ")</f>
        <v>0.30709972040232647</v>
      </c>
      <c r="I57" s="8"/>
      <c r="J57" s="96" t="s">
        <v>14</v>
      </c>
      <c r="K57" s="97"/>
      <c r="L57" s="88">
        <f>+H22*1000</f>
        <v>662509.41300000064</v>
      </c>
      <c r="M57" s="88">
        <f>+I22*1000</f>
        <v>707318.83315999969</v>
      </c>
      <c r="N57" s="74">
        <f t="shared" ref="N57" si="9">+M57/M$57</f>
        <v>1</v>
      </c>
      <c r="O57" s="98">
        <f t="shared" ref="O57" si="10">IFERROR(M57/L57-1," - ")</f>
        <v>6.7635899627586094E-2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3"/>
    </row>
    <row r="65" spans="2:16" x14ac:dyDescent="0.25">
      <c r="B65" s="20"/>
      <c r="C65" s="257" t="s">
        <v>45</v>
      </c>
      <c r="D65" s="257"/>
      <c r="E65" s="257"/>
      <c r="F65" s="257"/>
      <c r="G65" s="257"/>
      <c r="H65" s="257"/>
      <c r="I65" s="178"/>
      <c r="J65" s="257" t="s">
        <v>46</v>
      </c>
      <c r="K65" s="257"/>
      <c r="L65" s="257"/>
      <c r="M65" s="257"/>
      <c r="N65" s="257"/>
      <c r="O65" s="257"/>
      <c r="P65" s="23"/>
    </row>
    <row r="66" spans="2:16" x14ac:dyDescent="0.25">
      <c r="B66" s="20"/>
      <c r="C66" s="258" t="s">
        <v>26</v>
      </c>
      <c r="D66" s="258"/>
      <c r="E66" s="258"/>
      <c r="F66" s="258"/>
      <c r="G66" s="258"/>
      <c r="H66" s="258"/>
      <c r="I66" s="8"/>
      <c r="J66" s="258" t="s">
        <v>26</v>
      </c>
      <c r="K66" s="258"/>
      <c r="L66" s="258"/>
      <c r="M66" s="258"/>
      <c r="N66" s="258"/>
      <c r="O66" s="258"/>
      <c r="P66" s="23"/>
    </row>
    <row r="67" spans="2:16" x14ac:dyDescent="0.25">
      <c r="B67" s="20"/>
      <c r="C67" s="254" t="s">
        <v>32</v>
      </c>
      <c r="D67" s="255"/>
      <c r="E67" s="77" t="s">
        <v>42</v>
      </c>
      <c r="F67" s="78" t="s">
        <v>43</v>
      </c>
      <c r="G67" s="78" t="s">
        <v>41</v>
      </c>
      <c r="H67" s="78" t="s">
        <v>21</v>
      </c>
      <c r="I67" s="8"/>
      <c r="J67" s="254" t="s">
        <v>12</v>
      </c>
      <c r="K67" s="255"/>
      <c r="L67" s="77" t="s">
        <v>42</v>
      </c>
      <c r="M67" s="78" t="s">
        <v>43</v>
      </c>
      <c r="N67" s="78" t="s">
        <v>20</v>
      </c>
      <c r="O67" s="78" t="s">
        <v>21</v>
      </c>
      <c r="P67" s="23"/>
    </row>
    <row r="68" spans="2:16" x14ac:dyDescent="0.25">
      <c r="B68" s="20"/>
      <c r="C68" s="189" t="s">
        <v>63</v>
      </c>
      <c r="D68" s="190"/>
      <c r="E68" s="191">
        <v>1421.3859999999988</v>
      </c>
      <c r="F68" s="192">
        <v>2931.480579999999</v>
      </c>
      <c r="G68" s="193">
        <f t="shared" ref="G68:G84" si="11">+F68/F$86</f>
        <v>0.36664833442033612</v>
      </c>
      <c r="H68" s="194">
        <f>IFERROR(F68/E68-1," - ")</f>
        <v>1.062409915392442</v>
      </c>
      <c r="I68" s="3"/>
      <c r="J68" s="189" t="s">
        <v>54</v>
      </c>
      <c r="K68" s="190"/>
      <c r="L68" s="191">
        <v>99147.276999999987</v>
      </c>
      <c r="M68" s="192">
        <v>311220.08775999997</v>
      </c>
      <c r="N68" s="113">
        <f t="shared" ref="N68:N84" si="12">+M68/M$86</f>
        <v>0.43999971889565131</v>
      </c>
      <c r="O68" s="188">
        <f>IFERROR(M68/L68-1," - ")</f>
        <v>2.1389675760838092</v>
      </c>
      <c r="P68" s="141"/>
    </row>
    <row r="69" spans="2:16" x14ac:dyDescent="0.25">
      <c r="B69" s="20"/>
      <c r="C69" s="195" t="s">
        <v>54</v>
      </c>
      <c r="D69" s="196"/>
      <c r="E69" s="197"/>
      <c r="F69" s="198">
        <v>805.08586000000003</v>
      </c>
      <c r="G69" s="199">
        <f t="shared" si="11"/>
        <v>0.10069430159225685</v>
      </c>
      <c r="H69" s="200" t="str">
        <f t="shared" ref="H69:H84" si="13">IFERROR(F69/E69-1," - ")</f>
        <v xml:space="preserve"> - </v>
      </c>
      <c r="I69" s="3"/>
      <c r="J69" s="195" t="s">
        <v>77</v>
      </c>
      <c r="K69" s="196"/>
      <c r="L69" s="197">
        <v>305843.69300000003</v>
      </c>
      <c r="M69" s="198">
        <v>233310.65805999999</v>
      </c>
      <c r="N69" s="105">
        <f t="shared" si="12"/>
        <v>0.3298521785679977</v>
      </c>
      <c r="O69" s="103">
        <f t="shared" ref="O69:O84" si="14">IFERROR(M69/L69-1," - ")</f>
        <v>-0.23715720350002456</v>
      </c>
      <c r="P69" s="141"/>
    </row>
    <row r="70" spans="2:16" x14ac:dyDescent="0.25">
      <c r="B70" s="20"/>
      <c r="C70" s="185" t="s">
        <v>29</v>
      </c>
      <c r="D70" s="201"/>
      <c r="E70" s="184">
        <v>758.21400000000006</v>
      </c>
      <c r="F70" s="202">
        <v>659.31955999999991</v>
      </c>
      <c r="G70" s="186">
        <f t="shared" si="11"/>
        <v>8.2462909757617747E-2</v>
      </c>
      <c r="H70" s="203">
        <f t="shared" si="13"/>
        <v>-0.1304307754802736</v>
      </c>
      <c r="I70" s="3"/>
      <c r="J70" s="185" t="s">
        <v>29</v>
      </c>
      <c r="K70" s="201"/>
      <c r="L70" s="184">
        <v>131419.85500000004</v>
      </c>
      <c r="M70" s="202">
        <v>92925.811829999991</v>
      </c>
      <c r="N70" s="105">
        <f t="shared" si="12"/>
        <v>0.13137754499600554</v>
      </c>
      <c r="O70" s="103">
        <f t="shared" si="14"/>
        <v>-0.2929088848104423</v>
      </c>
      <c r="P70" s="141"/>
    </row>
    <row r="71" spans="2:16" x14ac:dyDescent="0.25">
      <c r="B71" s="20"/>
      <c r="C71" s="90" t="s">
        <v>64</v>
      </c>
      <c r="D71" s="91"/>
      <c r="E71" s="102">
        <v>614.92700000000002</v>
      </c>
      <c r="F71" s="89">
        <v>507.77564000000001</v>
      </c>
      <c r="G71" s="105">
        <f t="shared" si="11"/>
        <v>6.3508895107611554E-2</v>
      </c>
      <c r="H71" s="103">
        <f t="shared" si="13"/>
        <v>-0.17425053705561799</v>
      </c>
      <c r="I71" s="3"/>
      <c r="J71" s="90" t="s">
        <v>96</v>
      </c>
      <c r="K71" s="91"/>
      <c r="L71" s="102">
        <v>83046.066000000035</v>
      </c>
      <c r="M71" s="89">
        <v>64328.47335</v>
      </c>
      <c r="N71" s="105">
        <f t="shared" si="12"/>
        <v>9.0946925677926241E-2</v>
      </c>
      <c r="O71" s="103">
        <f t="shared" si="14"/>
        <v>-0.22538807136270644</v>
      </c>
      <c r="P71" s="141"/>
    </row>
    <row r="72" spans="2:16" x14ac:dyDescent="0.25">
      <c r="B72" s="20"/>
      <c r="C72" s="90" t="s">
        <v>68</v>
      </c>
      <c r="D72" s="91"/>
      <c r="E72" s="102">
        <v>419.22800000000001</v>
      </c>
      <c r="F72" s="89">
        <v>392.61950000000002</v>
      </c>
      <c r="G72" s="105">
        <f t="shared" si="11"/>
        <v>4.9106000127739281E-2</v>
      </c>
      <c r="H72" s="103">
        <f t="shared" si="13"/>
        <v>-6.3470235766694971E-2</v>
      </c>
      <c r="I72" s="3"/>
      <c r="J72" s="90" t="s">
        <v>92</v>
      </c>
      <c r="K72" s="91"/>
      <c r="L72" s="102">
        <v>2560.0570000000002</v>
      </c>
      <c r="M72" s="89">
        <v>2262.4421400000001</v>
      </c>
      <c r="N72" s="105">
        <f t="shared" si="12"/>
        <v>3.1986171354894807E-3</v>
      </c>
      <c r="O72" s="103">
        <f t="shared" si="14"/>
        <v>-0.11625321623698226</v>
      </c>
      <c r="P72" s="141"/>
    </row>
    <row r="73" spans="2:16" x14ac:dyDescent="0.25">
      <c r="B73" s="20"/>
      <c r="C73" s="90" t="s">
        <v>83</v>
      </c>
      <c r="D73" s="91"/>
      <c r="E73" s="102">
        <v>184.78800000000001</v>
      </c>
      <c r="F73" s="89">
        <v>302.31629000000004</v>
      </c>
      <c r="G73" s="105">
        <f t="shared" si="11"/>
        <v>3.7811529420616316E-2</v>
      </c>
      <c r="H73" s="103">
        <f t="shared" si="13"/>
        <v>0.63601689503647441</v>
      </c>
      <c r="I73" s="3"/>
      <c r="J73" s="90" t="s">
        <v>48</v>
      </c>
      <c r="K73" s="91"/>
      <c r="L73" s="102"/>
      <c r="M73" s="89">
        <v>1482.5470800000001</v>
      </c>
      <c r="N73" s="105">
        <f t="shared" si="12"/>
        <v>2.096009621823033E-3</v>
      </c>
      <c r="O73" s="103" t="str">
        <f t="shared" si="14"/>
        <v xml:space="preserve"> - </v>
      </c>
      <c r="P73" s="23"/>
    </row>
    <row r="74" spans="2:16" x14ac:dyDescent="0.25">
      <c r="B74" s="20"/>
      <c r="C74" s="90" t="s">
        <v>72</v>
      </c>
      <c r="D74" s="91"/>
      <c r="E74" s="102">
        <v>384.20670000000007</v>
      </c>
      <c r="F74" s="89">
        <v>272.51091999999989</v>
      </c>
      <c r="G74" s="105">
        <f t="shared" si="11"/>
        <v>3.4083689863418254E-2</v>
      </c>
      <c r="H74" s="103">
        <f t="shared" si="13"/>
        <v>-0.29071793906769494</v>
      </c>
      <c r="I74" s="3"/>
      <c r="J74" s="90" t="s">
        <v>31</v>
      </c>
      <c r="K74" s="91"/>
      <c r="L74" s="102">
        <v>1183.854</v>
      </c>
      <c r="M74" s="89">
        <v>777.28698000000009</v>
      </c>
      <c r="N74" s="105">
        <f t="shared" si="12"/>
        <v>1.0989202373241109E-3</v>
      </c>
      <c r="O74" s="103">
        <f t="shared" si="14"/>
        <v>-0.34342665565179487</v>
      </c>
      <c r="P74" s="23"/>
    </row>
    <row r="75" spans="2:16" x14ac:dyDescent="0.25">
      <c r="B75" s="20"/>
      <c r="C75" s="90" t="s">
        <v>48</v>
      </c>
      <c r="D75" s="91"/>
      <c r="E75" s="102">
        <v>188.83499999999998</v>
      </c>
      <c r="F75" s="89">
        <v>255.11578000000003</v>
      </c>
      <c r="G75" s="105">
        <f t="shared" si="11"/>
        <v>3.1908031886516863E-2</v>
      </c>
      <c r="H75" s="103">
        <f t="shared" si="13"/>
        <v>0.35099838483332046</v>
      </c>
      <c r="I75" s="3"/>
      <c r="J75" s="90" t="s">
        <v>101</v>
      </c>
      <c r="K75" s="91"/>
      <c r="L75" s="102"/>
      <c r="M75" s="89">
        <v>498.52229999999997</v>
      </c>
      <c r="N75" s="105">
        <f t="shared" si="12"/>
        <v>7.0480563591501495E-4</v>
      </c>
      <c r="O75" s="103" t="str">
        <f t="shared" si="14"/>
        <v xml:space="preserve"> - </v>
      </c>
      <c r="P75" s="23"/>
    </row>
    <row r="76" spans="2:16" x14ac:dyDescent="0.25">
      <c r="B76" s="20"/>
      <c r="C76" s="90" t="s">
        <v>31</v>
      </c>
      <c r="D76" s="91"/>
      <c r="E76" s="102">
        <v>39.218000000000004</v>
      </c>
      <c r="F76" s="89">
        <v>202.14099999999996</v>
      </c>
      <c r="G76" s="105">
        <f t="shared" si="11"/>
        <v>2.5282330530759026E-2</v>
      </c>
      <c r="H76" s="103">
        <f t="shared" si="13"/>
        <v>4.1542913968075865</v>
      </c>
      <c r="I76" s="3"/>
      <c r="J76" s="90" t="s">
        <v>83</v>
      </c>
      <c r="K76" s="91"/>
      <c r="L76" s="102"/>
      <c r="M76" s="89">
        <v>187.19324999999998</v>
      </c>
      <c r="N76" s="105">
        <f t="shared" si="12"/>
        <v>2.6465186733923111E-4</v>
      </c>
      <c r="O76" s="103" t="str">
        <f t="shared" si="14"/>
        <v xml:space="preserve"> - </v>
      </c>
      <c r="P76" s="23"/>
    </row>
    <row r="77" spans="2:16" x14ac:dyDescent="0.25">
      <c r="B77" s="20"/>
      <c r="C77" s="90" t="s">
        <v>81</v>
      </c>
      <c r="D77" s="91"/>
      <c r="E77" s="102">
        <v>422.37300000000005</v>
      </c>
      <c r="F77" s="89">
        <v>195.12449999999998</v>
      </c>
      <c r="G77" s="105">
        <f t="shared" si="11"/>
        <v>2.4404757588263094E-2</v>
      </c>
      <c r="H77" s="103">
        <f t="shared" si="13"/>
        <v>-0.5380279989487966</v>
      </c>
      <c r="I77" s="3"/>
      <c r="J77" s="90" t="s">
        <v>51</v>
      </c>
      <c r="K77" s="91"/>
      <c r="L77" s="102"/>
      <c r="M77" s="89">
        <v>105.12354999999997</v>
      </c>
      <c r="N77" s="105">
        <f t="shared" si="12"/>
        <v>1.4862258018827614E-4</v>
      </c>
      <c r="O77" s="103" t="str">
        <f t="shared" si="14"/>
        <v xml:space="preserve"> - </v>
      </c>
      <c r="P77" s="23"/>
    </row>
    <row r="78" spans="2:16" x14ac:dyDescent="0.25">
      <c r="B78" s="20"/>
      <c r="C78" s="90" t="s">
        <v>49</v>
      </c>
      <c r="D78" s="91"/>
      <c r="E78" s="102">
        <v>317.88</v>
      </c>
      <c r="F78" s="89">
        <v>184.5</v>
      </c>
      <c r="G78" s="105">
        <f t="shared" si="11"/>
        <v>2.3075922167818706E-2</v>
      </c>
      <c r="H78" s="103">
        <f t="shared" si="13"/>
        <v>-0.41959229898074746</v>
      </c>
      <c r="I78" s="3"/>
      <c r="J78" s="90" t="s">
        <v>68</v>
      </c>
      <c r="K78" s="91"/>
      <c r="L78" s="102">
        <v>427.80199999999991</v>
      </c>
      <c r="M78" s="89">
        <v>76.210819999999998</v>
      </c>
      <c r="N78" s="105">
        <f t="shared" si="12"/>
        <v>1.077460636238434E-4</v>
      </c>
      <c r="O78" s="103">
        <f t="shared" si="14"/>
        <v>-0.82185492353939438</v>
      </c>
      <c r="P78" s="23"/>
    </row>
    <row r="79" spans="2:16" x14ac:dyDescent="0.25">
      <c r="B79" s="20"/>
      <c r="C79" s="90" t="s">
        <v>69</v>
      </c>
      <c r="D79" s="91"/>
      <c r="E79" s="102">
        <v>54.066000000000003</v>
      </c>
      <c r="F79" s="89">
        <v>178.05992000000001</v>
      </c>
      <c r="G79" s="105">
        <f t="shared" si="11"/>
        <v>2.2270443659230491E-2</v>
      </c>
      <c r="H79" s="103">
        <f t="shared" si="13"/>
        <v>2.2933806828690857</v>
      </c>
      <c r="I79" s="3"/>
      <c r="J79" s="90" t="s">
        <v>102</v>
      </c>
      <c r="K79" s="91"/>
      <c r="L79" s="102"/>
      <c r="M79" s="89">
        <v>74.817039999999992</v>
      </c>
      <c r="N79" s="105">
        <f t="shared" si="12"/>
        <v>1.0577555197526592E-4</v>
      </c>
      <c r="O79" s="103" t="str">
        <f t="shared" si="14"/>
        <v xml:space="preserve"> - </v>
      </c>
      <c r="P79" s="23"/>
    </row>
    <row r="80" spans="2:16" x14ac:dyDescent="0.25">
      <c r="B80" s="20"/>
      <c r="C80" s="90" t="s">
        <v>79</v>
      </c>
      <c r="D80" s="91"/>
      <c r="E80" s="102"/>
      <c r="F80" s="89">
        <v>168.79500000000002</v>
      </c>
      <c r="G80" s="105">
        <f t="shared" si="11"/>
        <v>2.1111654646704385E-2</v>
      </c>
      <c r="H80" s="103" t="str">
        <f t="shared" si="13"/>
        <v xml:space="preserve"> - </v>
      </c>
      <c r="I80" s="3"/>
      <c r="J80" s="90" t="s">
        <v>30</v>
      </c>
      <c r="K80" s="91"/>
      <c r="L80" s="102">
        <v>6064.4340000000002</v>
      </c>
      <c r="M80" s="89">
        <v>69.659000000000006</v>
      </c>
      <c r="N80" s="105">
        <f t="shared" si="12"/>
        <v>9.8483168741306124E-5</v>
      </c>
      <c r="O80" s="103">
        <f t="shared" si="14"/>
        <v>-0.98851351997564818</v>
      </c>
      <c r="P80" s="23"/>
    </row>
    <row r="81" spans="2:16" x14ac:dyDescent="0.25">
      <c r="B81" s="20"/>
      <c r="C81" s="90" t="s">
        <v>78</v>
      </c>
      <c r="D81" s="91"/>
      <c r="E81" s="102">
        <v>72.240999999999985</v>
      </c>
      <c r="F81" s="114">
        <v>151.81046000000001</v>
      </c>
      <c r="G81" s="105">
        <f t="shared" si="11"/>
        <v>1.8987351540491897E-2</v>
      </c>
      <c r="H81" s="103">
        <f t="shared" si="13"/>
        <v>1.1014446090170407</v>
      </c>
      <c r="I81" s="3"/>
      <c r="J81" s="90" t="s">
        <v>95</v>
      </c>
      <c r="K81" s="91"/>
      <c r="L81" s="102">
        <v>71.741</v>
      </c>
      <c r="M81" s="114"/>
      <c r="N81" s="105">
        <f t="shared" si="12"/>
        <v>0</v>
      </c>
      <c r="O81" s="103">
        <f t="shared" si="14"/>
        <v>-1</v>
      </c>
      <c r="P81" s="23"/>
    </row>
    <row r="82" spans="2:16" x14ac:dyDescent="0.25">
      <c r="B82" s="20"/>
      <c r="C82" s="90" t="s">
        <v>51</v>
      </c>
      <c r="D82" s="91"/>
      <c r="E82" s="102">
        <v>7.1745999999999999</v>
      </c>
      <c r="F82" s="89">
        <v>130.52175000000003</v>
      </c>
      <c r="G82" s="105">
        <f t="shared" si="11"/>
        <v>1.6324714060745215E-2</v>
      </c>
      <c r="H82" s="103">
        <f t="shared" si="13"/>
        <v>17.192198868229593</v>
      </c>
      <c r="I82" s="3"/>
      <c r="J82" s="90" t="s">
        <v>72</v>
      </c>
      <c r="K82" s="91"/>
      <c r="L82" s="102">
        <v>8315.1090000000004</v>
      </c>
      <c r="M82" s="89"/>
      <c r="N82" s="105">
        <f t="shared" si="12"/>
        <v>0</v>
      </c>
      <c r="O82" s="103">
        <f t="shared" si="14"/>
        <v>-1</v>
      </c>
      <c r="P82" s="23"/>
    </row>
    <row r="83" spans="2:16" x14ac:dyDescent="0.25">
      <c r="B83" s="20"/>
      <c r="C83" s="90" t="s">
        <v>65</v>
      </c>
      <c r="D83" s="95"/>
      <c r="E83" s="102">
        <v>304.05199999999991</v>
      </c>
      <c r="F83" s="89">
        <v>124.8656</v>
      </c>
      <c r="G83" s="105">
        <f t="shared" si="11"/>
        <v>1.5617283832184192E-2</v>
      </c>
      <c r="H83" s="103">
        <f t="shared" si="13"/>
        <v>-0.58932814123899846</v>
      </c>
      <c r="I83" s="3"/>
      <c r="J83" s="90" t="s">
        <v>49</v>
      </c>
      <c r="K83" s="95"/>
      <c r="L83" s="102">
        <v>15.342000000000001</v>
      </c>
      <c r="M83" s="89"/>
      <c r="N83" s="105">
        <f t="shared" si="12"/>
        <v>0</v>
      </c>
      <c r="O83" s="103">
        <f t="shared" si="14"/>
        <v>-1</v>
      </c>
      <c r="P83" s="23"/>
    </row>
    <row r="84" spans="2:16" x14ac:dyDescent="0.25">
      <c r="B84" s="20"/>
      <c r="C84" s="90" t="s">
        <v>89</v>
      </c>
      <c r="D84" s="91"/>
      <c r="E84" s="102">
        <v>43.076999999999998</v>
      </c>
      <c r="F84" s="89">
        <v>90.704939999999993</v>
      </c>
      <c r="G84" s="105">
        <f t="shared" si="11"/>
        <v>1.1344716182529352E-2</v>
      </c>
      <c r="H84" s="103">
        <f t="shared" si="13"/>
        <v>1.1056466327738699</v>
      </c>
      <c r="I84" s="3"/>
      <c r="J84" s="90" t="s">
        <v>103</v>
      </c>
      <c r="K84" s="91"/>
      <c r="L84" s="102">
        <v>71.123000000000005</v>
      </c>
      <c r="M84" s="89"/>
      <c r="N84" s="105">
        <f t="shared" si="12"/>
        <v>0</v>
      </c>
      <c r="O84" s="103">
        <f t="shared" si="14"/>
        <v>-1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885.19429999999738</v>
      </c>
      <c r="F85" s="102">
        <f>+F86-SUM(F68:F84)</f>
        <v>442.59948000000713</v>
      </c>
      <c r="G85" s="106">
        <f>+F85/F$86</f>
        <v>5.535713361516096E-2</v>
      </c>
      <c r="H85" s="104">
        <f t="shared" ref="H85:H86" si="15">IFERROR(F85/E85-1," - ")</f>
        <v>-0.49999736780952109</v>
      </c>
      <c r="I85" s="3"/>
      <c r="J85" s="93" t="s">
        <v>33</v>
      </c>
      <c r="K85" s="94"/>
      <c r="L85" s="102">
        <f>+L86-SUM(L68:L84)</f>
        <v>24343.060000000405</v>
      </c>
      <c r="M85" s="102">
        <f>+M86-SUM(M68:M84)</f>
        <v>0</v>
      </c>
      <c r="N85" s="106">
        <f>+M85/M$86</f>
        <v>0</v>
      </c>
      <c r="O85" s="104">
        <f t="shared" ref="O85:O86" si="16">IFERROR(M85/L85-1," - ")</f>
        <v>-1</v>
      </c>
      <c r="P85" s="23"/>
    </row>
    <row r="86" spans="2:16" x14ac:dyDescent="0.25">
      <c r="B86" s="20"/>
      <c r="C86" s="96" t="s">
        <v>3</v>
      </c>
      <c r="D86" s="97"/>
      <c r="E86" s="88">
        <f>+E57</f>
        <v>6116.8605999999972</v>
      </c>
      <c r="F86" s="88">
        <f>+F57</f>
        <v>7995.3467800000035</v>
      </c>
      <c r="G86" s="74">
        <f>+F86/F$86</f>
        <v>1</v>
      </c>
      <c r="H86" s="98">
        <f t="shared" si="15"/>
        <v>0.30709972040232647</v>
      </c>
      <c r="I86" s="8"/>
      <c r="J86" s="96" t="s">
        <v>14</v>
      </c>
      <c r="K86" s="97"/>
      <c r="L86" s="88">
        <f>+L57</f>
        <v>662509.41300000064</v>
      </c>
      <c r="M86" s="88">
        <f>+M57</f>
        <v>707318.83315999969</v>
      </c>
      <c r="N86" s="74">
        <f>+M86/M$86</f>
        <v>1</v>
      </c>
      <c r="O86" s="98">
        <f t="shared" si="16"/>
        <v>6.7635899627586094E-2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33:O33"/>
    <mergeCell ref="B1:P1"/>
    <mergeCell ref="C7:O8"/>
    <mergeCell ref="F9:L9"/>
    <mergeCell ref="F10:L10"/>
    <mergeCell ref="F11:G11"/>
    <mergeCell ref="C67:D67"/>
    <mergeCell ref="J67:K67"/>
    <mergeCell ref="C34:H34"/>
    <mergeCell ref="J34:O34"/>
    <mergeCell ref="C35:H35"/>
    <mergeCell ref="J35:O35"/>
    <mergeCell ref="C36:D36"/>
    <mergeCell ref="J36:K36"/>
    <mergeCell ref="C64:O64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DF8E9744-17F7-46BB-B84E-6F3A50D55D0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4" id="{29CBDE0E-AA22-446B-A303-583A6DC9F1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3" id="{12BA680B-69A6-4067-935E-CC68B2CBB41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  <x14:conditionalFormatting xmlns:xm="http://schemas.microsoft.com/office/excel/2006/main">
          <x14:cfRule type="iconSet" priority="2" id="{410F85BD-86BD-4EF6-BA83-B3F2566F524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H37:H56</xm:sqref>
        </x14:conditionalFormatting>
        <x14:conditionalFormatting xmlns:xm="http://schemas.microsoft.com/office/excel/2006/main">
          <x14:cfRule type="iconSet" priority="1" id="{4D990946-59BF-4B14-8029-DBA72976FF1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C11" sqref="C1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64" t="s">
        <v>200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2:16" x14ac:dyDescent="0.25">
      <c r="B2" s="167" t="str">
        <f>+B6</f>
        <v>1. Exportaciones por tipo y sector</v>
      </c>
      <c r="C2" s="168"/>
      <c r="D2" s="168"/>
      <c r="E2" s="168"/>
      <c r="F2" s="168"/>
      <c r="G2" s="168"/>
      <c r="H2" s="168"/>
      <c r="I2" s="167"/>
      <c r="J2" s="167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167" t="str">
        <f>+B32</f>
        <v>2. Principales productos exportados</v>
      </c>
      <c r="C3" s="167"/>
      <c r="D3" s="167"/>
      <c r="E3" s="167"/>
      <c r="F3" s="167"/>
      <c r="G3" s="167"/>
      <c r="H3" s="169"/>
      <c r="I3" s="167"/>
      <c r="J3" s="167"/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51" t="s">
        <v>2</v>
      </c>
      <c r="C6" s="152"/>
      <c r="D6" s="152"/>
      <c r="E6" s="152"/>
      <c r="F6" s="152"/>
      <c r="G6" s="153"/>
      <c r="H6" s="153"/>
      <c r="I6" s="153"/>
      <c r="J6" s="153"/>
      <c r="K6" s="153"/>
      <c r="L6" s="153"/>
      <c r="M6" s="153"/>
      <c r="N6" s="153"/>
      <c r="O6" s="153"/>
      <c r="P6" s="22"/>
    </row>
    <row r="7" spans="2:16" ht="15" customHeight="1" x14ac:dyDescent="0.25">
      <c r="B7" s="154"/>
      <c r="C7" s="259" t="str">
        <f>+CONCATENATE("Las exportaciones en esta región alcanzaron los US$ ",FIXED(I27,1),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US$ 84.0 millones, creciendo en 20.1% respecto al I semestre del 2016. De otro lado el 31.9% de estas exportaciones fueron de tipo Tradicional, en tanto las exportaciones No Tradicional representaron el 68.1%.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3"/>
    </row>
    <row r="8" spans="2:16" x14ac:dyDescent="0.25">
      <c r="B8" s="154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3"/>
    </row>
    <row r="9" spans="2:16" x14ac:dyDescent="0.25">
      <c r="B9" s="20"/>
      <c r="C9" s="8"/>
      <c r="D9" s="8"/>
      <c r="E9" s="8"/>
      <c r="F9" s="263" t="s">
        <v>38</v>
      </c>
      <c r="G9" s="263"/>
      <c r="H9" s="263"/>
      <c r="I9" s="263"/>
      <c r="J9" s="263"/>
      <c r="K9" s="263"/>
      <c r="L9" s="263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61" t="s">
        <v>24</v>
      </c>
      <c r="G10" s="261"/>
      <c r="H10" s="261"/>
      <c r="I10" s="261"/>
      <c r="J10" s="261"/>
      <c r="K10" s="261"/>
      <c r="L10" s="261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54" t="s">
        <v>12</v>
      </c>
      <c r="G11" s="255"/>
      <c r="H11" s="77" t="s">
        <v>42</v>
      </c>
      <c r="I11" s="78" t="s">
        <v>43</v>
      </c>
      <c r="J11" s="78" t="s">
        <v>41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v>49.471041270000001</v>
      </c>
      <c r="I12" s="79">
        <v>57.178469520000014</v>
      </c>
      <c r="J12" s="69">
        <f t="shared" ref="J12:J27" si="0">IFERROR(I12/I$27, " - ")</f>
        <v>0.68066570154146655</v>
      </c>
      <c r="K12" s="70">
        <f>IFERROR(I12/H12-1," - ")</f>
        <v>0.15579676619165728</v>
      </c>
      <c r="L12" s="71">
        <f>IFERROR(I12-H12, " - ")</f>
        <v>7.7074282500000137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v>15.849649049999996</v>
      </c>
      <c r="I13" s="61">
        <v>20.559004190000007</v>
      </c>
      <c r="J13" s="69">
        <f t="shared" si="0"/>
        <v>0.24473913218480811</v>
      </c>
      <c r="K13" s="65">
        <f t="shared" ref="K13:K27" si="1">IFERROR(I13/H13-1," - ")</f>
        <v>0.29712677707523194</v>
      </c>
      <c r="L13" s="144">
        <f t="shared" ref="L13:L27" si="2">IFERROR(I13-H13, " - ")</f>
        <v>4.7093551400000102</v>
      </c>
      <c r="M13" s="8"/>
      <c r="N13" s="160"/>
      <c r="O13" s="160"/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v>3.2688170000000092</v>
      </c>
      <c r="I14" s="61">
        <v>3.5846886800000006</v>
      </c>
      <c r="J14" s="73">
        <f t="shared" si="0"/>
        <v>4.267296161759794E-2</v>
      </c>
      <c r="K14" s="64">
        <f t="shared" si="1"/>
        <v>9.6631802881590012E-2</v>
      </c>
      <c r="L14" s="145">
        <f t="shared" si="2"/>
        <v>0.31587167999999144</v>
      </c>
      <c r="M14" s="8"/>
      <c r="N14" s="160"/>
      <c r="O14" s="160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v>5.1937847999999995</v>
      </c>
      <c r="I15" s="61">
        <v>3.4711366599999995</v>
      </c>
      <c r="J15" s="73">
        <f t="shared" si="0"/>
        <v>4.1321212156592929E-2</v>
      </c>
      <c r="K15" s="64">
        <f t="shared" si="1"/>
        <v>-0.33167491652715375</v>
      </c>
      <c r="L15" s="145">
        <f t="shared" si="2"/>
        <v>-1.72264814</v>
      </c>
      <c r="M15" s="8"/>
      <c r="N15" s="160"/>
      <c r="O15" s="160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v>0.38569749999999986</v>
      </c>
      <c r="I16" s="61">
        <v>0.43990769000000002</v>
      </c>
      <c r="J16" s="73">
        <f t="shared" si="0"/>
        <v>5.2367627000334573E-3</v>
      </c>
      <c r="K16" s="64">
        <f t="shared" si="1"/>
        <v>0.14055105361066689</v>
      </c>
      <c r="L16" s="145">
        <f t="shared" si="2"/>
        <v>5.4210190000000158E-2</v>
      </c>
      <c r="M16" s="8"/>
      <c r="N16" s="160"/>
      <c r="O16" s="160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v>19.675593020000012</v>
      </c>
      <c r="I17" s="61">
        <v>23.355979180000023</v>
      </c>
      <c r="J17" s="73">
        <f t="shared" si="0"/>
        <v>0.27803496818294343</v>
      </c>
      <c r="K17" s="64">
        <f t="shared" si="1"/>
        <v>0.18705337909047737</v>
      </c>
      <c r="L17" s="145">
        <f t="shared" si="2"/>
        <v>3.6803861600000118</v>
      </c>
      <c r="M17" s="8"/>
      <c r="N17" s="160"/>
      <c r="O17" s="160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v>1.0176743999999998</v>
      </c>
      <c r="I18" s="61">
        <v>1.2820020799999994</v>
      </c>
      <c r="J18" s="73">
        <f t="shared" si="0"/>
        <v>1.5261248726771075E-2</v>
      </c>
      <c r="K18" s="64">
        <f t="shared" si="1"/>
        <v>0.25973698463870143</v>
      </c>
      <c r="L18" s="145">
        <f t="shared" si="2"/>
        <v>0.26432767999999962</v>
      </c>
      <c r="M18" s="8"/>
      <c r="N18" s="160"/>
      <c r="O18" s="160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v>0.6683185000000007</v>
      </c>
      <c r="I19" s="61">
        <v>0.85709626999999877</v>
      </c>
      <c r="J19" s="73">
        <f t="shared" si="0"/>
        <v>1.020307186963201E-2</v>
      </c>
      <c r="K19" s="64">
        <f t="shared" si="1"/>
        <v>0.28246677295331168</v>
      </c>
      <c r="L19" s="145">
        <f t="shared" si="2"/>
        <v>0.18877776999999807</v>
      </c>
      <c r="M19" s="8"/>
      <c r="N19" s="160"/>
      <c r="O19" s="160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v>5.8638500000000017E-2</v>
      </c>
      <c r="I20" s="61">
        <v>0.29821868999999995</v>
      </c>
      <c r="J20" s="73">
        <f t="shared" si="0"/>
        <v>3.5500641333295179E-3</v>
      </c>
      <c r="K20" s="64">
        <f t="shared" si="1"/>
        <v>4.0857148460482424</v>
      </c>
      <c r="L20" s="145">
        <f t="shared" si="2"/>
        <v>0.23958018999999994</v>
      </c>
      <c r="M20" s="8"/>
      <c r="N20" s="160"/>
      <c r="O20" s="160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v>3.3528684999999929</v>
      </c>
      <c r="I21" s="63">
        <v>3.3304360799999944</v>
      </c>
      <c r="J21" s="74">
        <f t="shared" si="0"/>
        <v>3.9646279969758232E-2</v>
      </c>
      <c r="K21" s="66">
        <f t="shared" si="1"/>
        <v>-6.6905158970590461E-3</v>
      </c>
      <c r="L21" s="146">
        <f t="shared" si="2"/>
        <v>-2.2432419999998565E-2</v>
      </c>
      <c r="M21" s="8"/>
      <c r="N21" s="160"/>
      <c r="O21" s="160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v>20.486495000000009</v>
      </c>
      <c r="I22" s="79">
        <v>26.825277679999996</v>
      </c>
      <c r="J22" s="72">
        <f t="shared" si="0"/>
        <v>0.31933429845853345</v>
      </c>
      <c r="K22" s="72">
        <f t="shared" si="1"/>
        <v>0.30941274629945159</v>
      </c>
      <c r="L22" s="147">
        <f t="shared" si="2"/>
        <v>6.3387826799999871</v>
      </c>
      <c r="M22" s="8"/>
      <c r="N22" s="150"/>
      <c r="O22" s="150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v>2.8759999999999997E-3</v>
      </c>
      <c r="I23" s="61">
        <v>2.0694899999999998E-3</v>
      </c>
      <c r="J23" s="73">
        <f t="shared" si="0"/>
        <v>2.4635686728032052E-5</v>
      </c>
      <c r="K23" s="64">
        <f t="shared" si="1"/>
        <v>-0.28042767732962448</v>
      </c>
      <c r="L23" s="145">
        <f t="shared" si="2"/>
        <v>-8.0650999999999987E-4</v>
      </c>
      <c r="M23" s="81"/>
      <c r="N23" s="160"/>
      <c r="O23" s="160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v>20.483497000000007</v>
      </c>
      <c r="I24" s="61">
        <v>26.823208189999995</v>
      </c>
      <c r="J24" s="73">
        <f t="shared" si="0"/>
        <v>0.31930966277180539</v>
      </c>
      <c r="K24" s="64">
        <f t="shared" si="1"/>
        <v>0.3095033621456329</v>
      </c>
      <c r="L24" s="145">
        <f t="shared" si="2"/>
        <v>6.3397111899999885</v>
      </c>
      <c r="M24" s="8"/>
      <c r="N24" s="160"/>
      <c r="O24" s="160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v>0</v>
      </c>
      <c r="I25" s="61">
        <v>0</v>
      </c>
      <c r="J25" s="73">
        <f t="shared" si="0"/>
        <v>0</v>
      </c>
      <c r="K25" s="64" t="str">
        <f t="shared" si="1"/>
        <v xml:space="preserve"> - </v>
      </c>
      <c r="L25" s="145">
        <f t="shared" si="2"/>
        <v>0</v>
      </c>
      <c r="M25" s="8"/>
      <c r="N25" s="160"/>
      <c r="O25" s="160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v>1.22E-4</v>
      </c>
      <c r="I26" s="63">
        <v>0</v>
      </c>
      <c r="J26" s="74">
        <f t="shared" si="0"/>
        <v>0</v>
      </c>
      <c r="K26" s="66">
        <f t="shared" si="1"/>
        <v>-1</v>
      </c>
      <c r="L26" s="146">
        <f t="shared" si="2"/>
        <v>-1.22E-4</v>
      </c>
      <c r="M26" s="8"/>
      <c r="N26" s="160"/>
      <c r="O26" s="160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69.957536270000006</v>
      </c>
      <c r="I27" s="80">
        <f>+I22+I12</f>
        <v>84.003747200000007</v>
      </c>
      <c r="J27" s="74">
        <f t="shared" si="0"/>
        <v>1</v>
      </c>
      <c r="K27" s="74">
        <f t="shared" si="1"/>
        <v>0.20078195543920918</v>
      </c>
      <c r="L27" s="147">
        <f t="shared" si="2"/>
        <v>14.046210930000001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3"/>
    </row>
    <row r="34" spans="2:16" x14ac:dyDescent="0.25">
      <c r="B34" s="20"/>
      <c r="C34" s="257" t="s">
        <v>39</v>
      </c>
      <c r="D34" s="257"/>
      <c r="E34" s="257"/>
      <c r="F34" s="257"/>
      <c r="G34" s="257"/>
      <c r="H34" s="257"/>
      <c r="I34" s="179"/>
      <c r="J34" s="257" t="s">
        <v>40</v>
      </c>
      <c r="K34" s="257"/>
      <c r="L34" s="257"/>
      <c r="M34" s="257"/>
      <c r="N34" s="257"/>
      <c r="O34" s="257"/>
      <c r="P34" s="23"/>
    </row>
    <row r="35" spans="2:16" x14ac:dyDescent="0.25">
      <c r="B35" s="20"/>
      <c r="C35" s="258" t="s">
        <v>26</v>
      </c>
      <c r="D35" s="258"/>
      <c r="E35" s="258"/>
      <c r="F35" s="258"/>
      <c r="G35" s="258"/>
      <c r="H35" s="258"/>
      <c r="I35" s="8"/>
      <c r="J35" s="258" t="s">
        <v>26</v>
      </c>
      <c r="K35" s="258"/>
      <c r="L35" s="258"/>
      <c r="M35" s="258"/>
      <c r="N35" s="258"/>
      <c r="O35" s="258"/>
      <c r="P35" s="23"/>
    </row>
    <row r="36" spans="2:16" x14ac:dyDescent="0.25">
      <c r="B36" s="20"/>
      <c r="C36" s="254" t="s">
        <v>12</v>
      </c>
      <c r="D36" s="255"/>
      <c r="E36" s="77" t="s">
        <v>42</v>
      </c>
      <c r="F36" s="78" t="s">
        <v>43</v>
      </c>
      <c r="G36" s="78" t="s">
        <v>41</v>
      </c>
      <c r="H36" s="78" t="s">
        <v>21</v>
      </c>
      <c r="I36" s="8"/>
      <c r="J36" s="254" t="s">
        <v>12</v>
      </c>
      <c r="K36" s="255"/>
      <c r="L36" s="77" t="s">
        <v>42</v>
      </c>
      <c r="M36" s="78" t="s">
        <v>43</v>
      </c>
      <c r="N36" s="78" t="s">
        <v>20</v>
      </c>
      <c r="O36" s="78" t="s">
        <v>21</v>
      </c>
      <c r="P36" s="23"/>
    </row>
    <row r="37" spans="2:16" x14ac:dyDescent="0.25">
      <c r="B37" s="20"/>
      <c r="C37" s="206" t="s">
        <v>121</v>
      </c>
      <c r="D37" s="207"/>
      <c r="E37" s="208">
        <v>19675.593020000004</v>
      </c>
      <c r="F37" s="208">
        <v>23355.979180000009</v>
      </c>
      <c r="G37" s="209">
        <f>+F37/F$57</f>
        <v>0.40847506720743026</v>
      </c>
      <c r="H37" s="210">
        <f>IFERROR(F37/E37-1," - ")</f>
        <v>0.18705337909047715</v>
      </c>
      <c r="I37" s="8"/>
      <c r="J37" s="240" t="s">
        <v>169</v>
      </c>
      <c r="K37" s="241"/>
      <c r="L37" s="208">
        <v>2.8759999999999994</v>
      </c>
      <c r="M37" s="208">
        <v>2.0694899999999996</v>
      </c>
      <c r="N37" s="209">
        <f>+M37/M$57</f>
        <v>7.714701128864512E-5</v>
      </c>
      <c r="O37" s="210">
        <f>IFERROR(M37/L37-1," - ")</f>
        <v>-0.28042767732962448</v>
      </c>
      <c r="P37" s="23"/>
    </row>
    <row r="38" spans="2:16" x14ac:dyDescent="0.25">
      <c r="B38" s="20"/>
      <c r="C38" s="163" t="s">
        <v>123</v>
      </c>
      <c r="D38" s="99"/>
      <c r="E38" s="25">
        <v>10240.86102</v>
      </c>
      <c r="F38" s="25">
        <v>10443.497740000003</v>
      </c>
      <c r="G38" s="105">
        <f t="shared" ref="G38:G56" si="3">+F38/F$57</f>
        <v>0.18264738156985913</v>
      </c>
      <c r="H38" s="92">
        <f t="shared" ref="H38:H56" si="4">IFERROR(F38/E38-1," - ")</f>
        <v>1.9787078411108272E-2</v>
      </c>
      <c r="I38" s="3"/>
      <c r="J38" s="183" t="s">
        <v>187</v>
      </c>
      <c r="K38" s="162"/>
      <c r="L38" s="102">
        <v>2.8759999999999994</v>
      </c>
      <c r="M38" s="102">
        <v>2.0694899999999996</v>
      </c>
      <c r="N38" s="161">
        <f t="shared" ref="N38:N56" si="5">+M38/M$57</f>
        <v>7.714701128864512E-5</v>
      </c>
      <c r="O38" s="92">
        <f t="shared" ref="O38:O56" si="6">IFERROR(M38/L38-1," - ")</f>
        <v>-0.28042767732962448</v>
      </c>
      <c r="P38" s="23"/>
    </row>
    <row r="39" spans="2:16" x14ac:dyDescent="0.25">
      <c r="B39" s="20"/>
      <c r="C39" s="163" t="s">
        <v>122</v>
      </c>
      <c r="D39" s="99"/>
      <c r="E39" s="25">
        <v>3520.5660000000003</v>
      </c>
      <c r="F39" s="25">
        <v>3728.0230000000001</v>
      </c>
      <c r="G39" s="105">
        <f t="shared" si="3"/>
        <v>6.5199768921691825E-2</v>
      </c>
      <c r="H39" s="92">
        <f t="shared" si="4"/>
        <v>5.8927172505784498E-2</v>
      </c>
      <c r="I39" s="3"/>
      <c r="J39" s="237" t="s">
        <v>171</v>
      </c>
      <c r="K39" s="238"/>
      <c r="L39" s="239">
        <v>20483.496999999999</v>
      </c>
      <c r="M39" s="239">
        <v>26823.208189999998</v>
      </c>
      <c r="N39" s="233">
        <f t="shared" si="5"/>
        <v>0.99992285298871142</v>
      </c>
      <c r="O39" s="215">
        <f t="shared" si="6"/>
        <v>0.30950336214563356</v>
      </c>
      <c r="P39" s="23"/>
    </row>
    <row r="40" spans="2:16" x14ac:dyDescent="0.25">
      <c r="B40" s="20"/>
      <c r="C40" s="163" t="s">
        <v>124</v>
      </c>
      <c r="D40" s="99"/>
      <c r="E40" s="25">
        <v>1490.826</v>
      </c>
      <c r="F40" s="25">
        <v>2988.9437000000003</v>
      </c>
      <c r="G40" s="105">
        <f t="shared" si="3"/>
        <v>5.2273936764860779E-2</v>
      </c>
      <c r="H40" s="92">
        <f t="shared" si="4"/>
        <v>1.0048910469766428</v>
      </c>
      <c r="I40" s="3"/>
      <c r="J40" s="183" t="s">
        <v>173</v>
      </c>
      <c r="K40" s="101"/>
      <c r="L40" s="102">
        <v>0</v>
      </c>
      <c r="M40" s="102">
        <v>17164.392839999997</v>
      </c>
      <c r="N40" s="161">
        <f t="shared" si="5"/>
        <v>0.6398589063925022</v>
      </c>
      <c r="O40" s="92" t="str">
        <f t="shared" si="6"/>
        <v xml:space="preserve"> - </v>
      </c>
      <c r="P40" s="23"/>
    </row>
    <row r="41" spans="2:16" x14ac:dyDescent="0.25">
      <c r="B41" s="20"/>
      <c r="C41" s="163" t="s">
        <v>139</v>
      </c>
      <c r="D41" s="99"/>
      <c r="E41" s="25">
        <v>1583.58</v>
      </c>
      <c r="F41" s="25">
        <v>1553.0834500000001</v>
      </c>
      <c r="G41" s="105">
        <f t="shared" si="3"/>
        <v>2.7162032545427945E-2</v>
      </c>
      <c r="H41" s="92">
        <f t="shared" si="4"/>
        <v>-1.9257978756993532E-2</v>
      </c>
      <c r="I41" s="3"/>
      <c r="J41" s="183" t="s">
        <v>175</v>
      </c>
      <c r="K41" s="101"/>
      <c r="L41" s="102">
        <v>19841.152000000002</v>
      </c>
      <c r="M41" s="102">
        <v>7789.5759200000011</v>
      </c>
      <c r="N41" s="161">
        <f t="shared" si="5"/>
        <v>0.29038193054037392</v>
      </c>
      <c r="O41" s="92">
        <f t="shared" si="6"/>
        <v>-0.6074030419201466</v>
      </c>
      <c r="P41" s="23"/>
    </row>
    <row r="42" spans="2:16" x14ac:dyDescent="0.25">
      <c r="B42" s="20"/>
      <c r="C42" s="163" t="s">
        <v>157</v>
      </c>
      <c r="D42" s="99"/>
      <c r="E42" s="25"/>
      <c r="F42" s="25">
        <v>1278.7919999999999</v>
      </c>
      <c r="G42" s="105">
        <f t="shared" si="3"/>
        <v>2.2364921809470629E-2</v>
      </c>
      <c r="H42" s="92" t="str">
        <f t="shared" si="4"/>
        <v xml:space="preserve"> - </v>
      </c>
      <c r="I42" s="3"/>
      <c r="J42" s="183" t="s">
        <v>174</v>
      </c>
      <c r="K42" s="101"/>
      <c r="L42" s="102">
        <v>0</v>
      </c>
      <c r="M42" s="102">
        <v>1677.6207899999999</v>
      </c>
      <c r="N42" s="161">
        <f t="shared" si="5"/>
        <v>6.2538804258148506E-2</v>
      </c>
      <c r="O42" s="92" t="str">
        <f t="shared" si="6"/>
        <v xml:space="preserve"> - </v>
      </c>
      <c r="P42" s="23"/>
    </row>
    <row r="43" spans="2:16" x14ac:dyDescent="0.25">
      <c r="B43" s="20"/>
      <c r="C43" s="163" t="s">
        <v>158</v>
      </c>
      <c r="D43" s="99"/>
      <c r="E43" s="25">
        <v>587.4</v>
      </c>
      <c r="F43" s="25">
        <v>832.71</v>
      </c>
      <c r="G43" s="105">
        <f t="shared" si="3"/>
        <v>1.4563348879226872E-2</v>
      </c>
      <c r="H43" s="92">
        <f t="shared" si="4"/>
        <v>0.41762002042900925</v>
      </c>
      <c r="I43" s="3"/>
      <c r="J43" s="183" t="s">
        <v>188</v>
      </c>
      <c r="K43" s="101"/>
      <c r="L43" s="102">
        <v>640.34499999999991</v>
      </c>
      <c r="M43" s="102">
        <v>191.61864</v>
      </c>
      <c r="N43" s="161">
        <f t="shared" si="5"/>
        <v>7.1432117976867864E-3</v>
      </c>
      <c r="O43" s="92">
        <f t="shared" si="6"/>
        <v>-0.70075718557964839</v>
      </c>
      <c r="P43" s="23"/>
    </row>
    <row r="44" spans="2:16" x14ac:dyDescent="0.25">
      <c r="B44" s="20"/>
      <c r="C44" s="163" t="s">
        <v>137</v>
      </c>
      <c r="D44" s="99"/>
      <c r="E44" s="25">
        <v>648.15699999999993</v>
      </c>
      <c r="F44" s="25">
        <v>620.35837000000015</v>
      </c>
      <c r="G44" s="105">
        <f t="shared" si="3"/>
        <v>1.0849509880340709E-2</v>
      </c>
      <c r="H44" s="92">
        <f t="shared" si="4"/>
        <v>-4.2888729119641922E-2</v>
      </c>
      <c r="I44" s="3"/>
      <c r="J44" s="183" t="s">
        <v>172</v>
      </c>
      <c r="K44" s="101"/>
      <c r="L44" s="102">
        <v>2</v>
      </c>
      <c r="M44" s="102">
        <v>0</v>
      </c>
      <c r="N44" s="161">
        <f t="shared" si="5"/>
        <v>0</v>
      </c>
      <c r="O44" s="92">
        <f t="shared" si="6"/>
        <v>-1</v>
      </c>
      <c r="P44" s="23"/>
    </row>
    <row r="45" spans="2:16" x14ac:dyDescent="0.25">
      <c r="B45" s="20"/>
      <c r="C45" s="163" t="s">
        <v>159</v>
      </c>
      <c r="D45" s="99"/>
      <c r="E45" s="25">
        <v>451.65899999999999</v>
      </c>
      <c r="F45" s="25">
        <v>534.84175000000005</v>
      </c>
      <c r="G45" s="105">
        <f t="shared" si="3"/>
        <v>9.3539011185481604E-3</v>
      </c>
      <c r="H45" s="92">
        <f t="shared" si="4"/>
        <v>0.18417157634410053</v>
      </c>
      <c r="I45" s="3"/>
      <c r="J45" s="90"/>
      <c r="K45" s="101"/>
      <c r="L45" s="102"/>
      <c r="M45" s="102"/>
      <c r="N45" s="105">
        <f t="shared" si="5"/>
        <v>0</v>
      </c>
      <c r="O45" s="92" t="str">
        <f t="shared" si="6"/>
        <v xml:space="preserve"> - </v>
      </c>
      <c r="P45" s="23"/>
    </row>
    <row r="46" spans="2:16" x14ac:dyDescent="0.25">
      <c r="B46" s="20"/>
      <c r="C46" s="163" t="s">
        <v>160</v>
      </c>
      <c r="D46" s="99"/>
      <c r="E46" s="25">
        <v>97.69</v>
      </c>
      <c r="F46" s="25">
        <v>303.75</v>
      </c>
      <c r="G46" s="105">
        <f t="shared" si="3"/>
        <v>5.3123142775578077E-3</v>
      </c>
      <c r="H46" s="92">
        <f t="shared" si="4"/>
        <v>2.109325417135838</v>
      </c>
      <c r="I46" s="3"/>
      <c r="J46" s="183"/>
      <c r="K46" s="101"/>
      <c r="L46" s="102"/>
      <c r="M46" s="102"/>
      <c r="N46" s="161">
        <f t="shared" si="5"/>
        <v>0</v>
      </c>
      <c r="O46" s="92" t="str">
        <f t="shared" si="6"/>
        <v xml:space="preserve"> - </v>
      </c>
      <c r="P46" s="23"/>
    </row>
    <row r="47" spans="2:16" x14ac:dyDescent="0.25">
      <c r="B47" s="20"/>
      <c r="C47" s="211" t="s">
        <v>107</v>
      </c>
      <c r="D47" s="212"/>
      <c r="E47" s="213">
        <v>15849.649049999991</v>
      </c>
      <c r="F47" s="213">
        <v>20559.004189999978</v>
      </c>
      <c r="G47" s="214">
        <f t="shared" si="3"/>
        <v>0.35955849050504585</v>
      </c>
      <c r="H47" s="215">
        <f t="shared" si="4"/>
        <v>0.29712677707523061</v>
      </c>
      <c r="I47" s="3"/>
      <c r="J47" s="183"/>
      <c r="K47" s="101"/>
      <c r="L47" s="102"/>
      <c r="M47" s="102"/>
      <c r="N47" s="161">
        <f t="shared" si="5"/>
        <v>0</v>
      </c>
      <c r="O47" s="92" t="str">
        <f t="shared" si="6"/>
        <v xml:space="preserve"> - </v>
      </c>
      <c r="P47" s="23"/>
    </row>
    <row r="48" spans="2:16" x14ac:dyDescent="0.25">
      <c r="B48" s="20"/>
      <c r="C48" s="163" t="s">
        <v>161</v>
      </c>
      <c r="D48" s="99"/>
      <c r="E48" s="25">
        <v>4518.7109999999993</v>
      </c>
      <c r="F48" s="25">
        <v>7780.9668600000005</v>
      </c>
      <c r="G48" s="105">
        <f t="shared" si="3"/>
        <v>0.13608211141920049</v>
      </c>
      <c r="H48" s="92">
        <f t="shared" si="4"/>
        <v>0.72194390391419172</v>
      </c>
      <c r="I48" s="3"/>
      <c r="J48" s="90"/>
      <c r="K48" s="101"/>
      <c r="L48" s="102"/>
      <c r="M48" s="102"/>
      <c r="N48" s="161">
        <f t="shared" si="5"/>
        <v>0</v>
      </c>
      <c r="O48" s="92" t="str">
        <f t="shared" si="6"/>
        <v xml:space="preserve"> - </v>
      </c>
      <c r="P48" s="23"/>
    </row>
    <row r="49" spans="2:16" x14ac:dyDescent="0.25">
      <c r="B49" s="20"/>
      <c r="C49" s="163" t="s">
        <v>162</v>
      </c>
      <c r="D49" s="99"/>
      <c r="E49" s="25">
        <v>4916.2759999999998</v>
      </c>
      <c r="F49" s="25">
        <v>5387.2037299999947</v>
      </c>
      <c r="G49" s="105">
        <f t="shared" si="3"/>
        <v>9.4217347460054807E-2</v>
      </c>
      <c r="H49" s="92">
        <f t="shared" si="4"/>
        <v>9.5789522394591931E-2</v>
      </c>
      <c r="I49" s="3"/>
      <c r="J49" s="90"/>
      <c r="K49" s="101"/>
      <c r="L49" s="102"/>
      <c r="M49" s="102"/>
      <c r="N49" s="161">
        <f t="shared" si="5"/>
        <v>0</v>
      </c>
      <c r="O49" s="92" t="str">
        <f t="shared" si="6"/>
        <v xml:space="preserve"> - </v>
      </c>
      <c r="P49" s="23"/>
    </row>
    <row r="50" spans="2:16" x14ac:dyDescent="0.25">
      <c r="B50" s="20"/>
      <c r="C50" s="163" t="s">
        <v>163</v>
      </c>
      <c r="D50" s="99"/>
      <c r="E50" s="25">
        <v>2944.5430399999937</v>
      </c>
      <c r="F50" s="25">
        <v>3313.1023999999907</v>
      </c>
      <c r="G50" s="105">
        <f t="shared" si="3"/>
        <v>5.794318084783865E-2</v>
      </c>
      <c r="H50" s="92">
        <f t="shared" si="4"/>
        <v>0.1251669121467478</v>
      </c>
      <c r="I50" s="3"/>
      <c r="J50" s="90"/>
      <c r="K50" s="101"/>
      <c r="L50" s="102"/>
      <c r="M50" s="102"/>
      <c r="N50" s="161">
        <f t="shared" si="5"/>
        <v>0</v>
      </c>
      <c r="O50" s="92" t="str">
        <f t="shared" si="6"/>
        <v xml:space="preserve"> - </v>
      </c>
      <c r="P50" s="23"/>
    </row>
    <row r="51" spans="2:16" x14ac:dyDescent="0.25">
      <c r="B51" s="20"/>
      <c r="C51" s="163" t="s">
        <v>164</v>
      </c>
      <c r="D51" s="99"/>
      <c r="E51" s="25">
        <v>170.74600000000001</v>
      </c>
      <c r="F51" s="25">
        <v>540.53769999999997</v>
      </c>
      <c r="G51" s="105">
        <f t="shared" si="3"/>
        <v>9.4535181605539392E-3</v>
      </c>
      <c r="H51" s="92">
        <f t="shared" si="4"/>
        <v>2.1657415107820972</v>
      </c>
      <c r="I51" s="3"/>
      <c r="J51" s="90"/>
      <c r="K51" s="101"/>
      <c r="L51" s="102"/>
      <c r="M51" s="102"/>
      <c r="N51" s="161">
        <f t="shared" si="5"/>
        <v>0</v>
      </c>
      <c r="O51" s="92" t="str">
        <f t="shared" si="6"/>
        <v xml:space="preserve"> - </v>
      </c>
      <c r="P51" s="23"/>
    </row>
    <row r="52" spans="2:16" x14ac:dyDescent="0.25">
      <c r="B52" s="20"/>
      <c r="C52" s="163" t="s">
        <v>116</v>
      </c>
      <c r="D52" s="99"/>
      <c r="E52" s="25">
        <v>1030.9309999999998</v>
      </c>
      <c r="F52" s="25">
        <v>519.78370999999993</v>
      </c>
      <c r="G52" s="105">
        <f t="shared" si="3"/>
        <v>9.0905495436212902E-3</v>
      </c>
      <c r="H52" s="92">
        <f t="shared" si="4"/>
        <v>-0.49581134915915803</v>
      </c>
      <c r="I52" s="3"/>
      <c r="J52" s="90"/>
      <c r="K52" s="142"/>
      <c r="L52" s="102"/>
      <c r="M52" s="102"/>
      <c r="N52" s="161">
        <f t="shared" si="5"/>
        <v>0</v>
      </c>
      <c r="O52" s="92" t="str">
        <f t="shared" si="6"/>
        <v xml:space="preserve"> - </v>
      </c>
      <c r="P52" s="23"/>
    </row>
    <row r="53" spans="2:16" x14ac:dyDescent="0.25">
      <c r="B53" s="20"/>
      <c r="C53" s="163" t="s">
        <v>165</v>
      </c>
      <c r="D53" s="99"/>
      <c r="E53" s="25">
        <v>401.05300000000011</v>
      </c>
      <c r="F53" s="25">
        <v>469.33155999999997</v>
      </c>
      <c r="G53" s="105">
        <f t="shared" si="3"/>
        <v>8.2081868217168032E-3</v>
      </c>
      <c r="H53" s="92">
        <f t="shared" si="4"/>
        <v>0.17024822155675134</v>
      </c>
      <c r="I53" s="3"/>
      <c r="J53" s="90"/>
      <c r="K53" s="101"/>
      <c r="L53" s="102"/>
      <c r="M53" s="102"/>
      <c r="N53" s="161">
        <f t="shared" si="5"/>
        <v>0</v>
      </c>
      <c r="O53" s="92" t="str">
        <f t="shared" si="6"/>
        <v xml:space="preserve"> - </v>
      </c>
      <c r="P53" s="23"/>
    </row>
    <row r="54" spans="2:16" x14ac:dyDescent="0.25">
      <c r="B54" s="20"/>
      <c r="C54" s="163" t="s">
        <v>166</v>
      </c>
      <c r="D54" s="99"/>
      <c r="E54" s="25">
        <v>61.258999999999993</v>
      </c>
      <c r="F54" s="25">
        <v>427.38575000000003</v>
      </c>
      <c r="G54" s="161">
        <f t="shared" si="3"/>
        <v>7.4745923349786077E-3</v>
      </c>
      <c r="H54" s="86">
        <f t="shared" si="4"/>
        <v>5.976701382653979</v>
      </c>
      <c r="I54" s="8"/>
      <c r="J54" s="84"/>
      <c r="K54" s="99"/>
      <c r="L54" s="25"/>
      <c r="M54" s="25"/>
      <c r="N54" s="161">
        <f t="shared" si="5"/>
        <v>0</v>
      </c>
      <c r="O54" s="86" t="str">
        <f t="shared" si="6"/>
        <v xml:space="preserve"> - </v>
      </c>
      <c r="P54" s="23"/>
    </row>
    <row r="55" spans="2:16" x14ac:dyDescent="0.25">
      <c r="B55" s="20"/>
      <c r="C55" s="163" t="s">
        <v>117</v>
      </c>
      <c r="D55" s="99"/>
      <c r="E55" s="25">
        <v>328.44200000000001</v>
      </c>
      <c r="F55" s="25">
        <v>361.07437999999996</v>
      </c>
      <c r="G55" s="161">
        <f t="shared" si="3"/>
        <v>6.3148661206068584E-3</v>
      </c>
      <c r="H55" s="86">
        <f t="shared" si="4"/>
        <v>9.935507639096075E-2</v>
      </c>
      <c r="I55" s="8"/>
      <c r="J55" s="84"/>
      <c r="K55" s="99"/>
      <c r="L55" s="25"/>
      <c r="M55" s="25"/>
      <c r="N55" s="161">
        <f t="shared" si="5"/>
        <v>0</v>
      </c>
      <c r="O55" s="86" t="str">
        <f t="shared" si="6"/>
        <v xml:space="preserve"> - </v>
      </c>
      <c r="P55" s="23"/>
    </row>
    <row r="56" spans="2:16" x14ac:dyDescent="0.25">
      <c r="B56" s="20"/>
      <c r="C56" s="163" t="s">
        <v>167</v>
      </c>
      <c r="D56" s="99"/>
      <c r="E56" s="25">
        <v>146.67900000000003</v>
      </c>
      <c r="F56" s="25">
        <v>243.59004999999999</v>
      </c>
      <c r="G56" s="164">
        <f t="shared" si="3"/>
        <v>4.2601708657975974E-3</v>
      </c>
      <c r="H56" s="87">
        <f t="shared" si="4"/>
        <v>0.66070160009271905</v>
      </c>
      <c r="I56" s="8"/>
      <c r="J56" s="85"/>
      <c r="K56" s="100"/>
      <c r="L56" s="62"/>
      <c r="M56" s="62"/>
      <c r="N56" s="164">
        <f t="shared" si="5"/>
        <v>0</v>
      </c>
      <c r="O56" s="87" t="str">
        <f t="shared" si="6"/>
        <v xml:space="preserve"> - </v>
      </c>
      <c r="P56" s="23"/>
    </row>
    <row r="57" spans="2:16" x14ac:dyDescent="0.25">
      <c r="B57" s="20"/>
      <c r="C57" s="96" t="s">
        <v>3</v>
      </c>
      <c r="D57" s="97"/>
      <c r="E57" s="88">
        <f>+H12*1000</f>
        <v>49471.041270000002</v>
      </c>
      <c r="F57" s="88">
        <f>+I12*1000</f>
        <v>57178.469520000013</v>
      </c>
      <c r="G57" s="74">
        <f t="shared" ref="G57" si="7">+F57/F$57</f>
        <v>1</v>
      </c>
      <c r="H57" s="98">
        <f t="shared" ref="H57" si="8">IFERROR(F57/E57-1," - ")</f>
        <v>0.15579676619165705</v>
      </c>
      <c r="I57" s="8"/>
      <c r="J57" s="96" t="s">
        <v>14</v>
      </c>
      <c r="K57" s="97"/>
      <c r="L57" s="88">
        <f>+H22*1000</f>
        <v>20486.49500000001</v>
      </c>
      <c r="M57" s="88">
        <f>+I22*1000</f>
        <v>26825.277679999996</v>
      </c>
      <c r="N57" s="74">
        <f t="shared" ref="N57" si="9">+M57/M$57</f>
        <v>1</v>
      </c>
      <c r="O57" s="98">
        <f t="shared" ref="O57" si="10">IFERROR(M57/L57-1," - ")</f>
        <v>0.30941274629945159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3"/>
    </row>
    <row r="65" spans="2:16" x14ac:dyDescent="0.25">
      <c r="B65" s="20"/>
      <c r="C65" s="257" t="s">
        <v>45</v>
      </c>
      <c r="D65" s="257"/>
      <c r="E65" s="257"/>
      <c r="F65" s="257"/>
      <c r="G65" s="257"/>
      <c r="H65" s="257"/>
      <c r="I65" s="178"/>
      <c r="J65" s="257" t="s">
        <v>46</v>
      </c>
      <c r="K65" s="257"/>
      <c r="L65" s="257"/>
      <c r="M65" s="257"/>
      <c r="N65" s="257"/>
      <c r="O65" s="257"/>
      <c r="P65" s="23"/>
    </row>
    <row r="66" spans="2:16" x14ac:dyDescent="0.25">
      <c r="B66" s="20"/>
      <c r="C66" s="258" t="s">
        <v>26</v>
      </c>
      <c r="D66" s="258"/>
      <c r="E66" s="258"/>
      <c r="F66" s="258"/>
      <c r="G66" s="258"/>
      <c r="H66" s="258"/>
      <c r="I66" s="8"/>
      <c r="J66" s="258" t="s">
        <v>26</v>
      </c>
      <c r="K66" s="258"/>
      <c r="L66" s="258"/>
      <c r="M66" s="258"/>
      <c r="N66" s="258"/>
      <c r="O66" s="258"/>
      <c r="P66" s="23"/>
    </row>
    <row r="67" spans="2:16" x14ac:dyDescent="0.25">
      <c r="B67" s="20"/>
      <c r="C67" s="254" t="s">
        <v>32</v>
      </c>
      <c r="D67" s="255"/>
      <c r="E67" s="77" t="s">
        <v>42</v>
      </c>
      <c r="F67" s="78" t="s">
        <v>43</v>
      </c>
      <c r="G67" s="78" t="s">
        <v>41</v>
      </c>
      <c r="H67" s="78" t="s">
        <v>21</v>
      </c>
      <c r="I67" s="8"/>
      <c r="J67" s="254" t="s">
        <v>12</v>
      </c>
      <c r="K67" s="255"/>
      <c r="L67" s="77" t="s">
        <v>42</v>
      </c>
      <c r="M67" s="78" t="s">
        <v>43</v>
      </c>
      <c r="N67" s="78" t="s">
        <v>20</v>
      </c>
      <c r="O67" s="78" t="s">
        <v>21</v>
      </c>
      <c r="P67" s="23"/>
    </row>
    <row r="68" spans="2:16" x14ac:dyDescent="0.25">
      <c r="B68" s="20"/>
      <c r="C68" s="189" t="s">
        <v>52</v>
      </c>
      <c r="D68" s="190"/>
      <c r="E68" s="191">
        <v>17226.548250000014</v>
      </c>
      <c r="F68" s="192">
        <v>17008.724850000159</v>
      </c>
      <c r="G68" s="193">
        <f t="shared" ref="G68:G84" si="11">+F68/F$86</f>
        <v>0.29746729831673457</v>
      </c>
      <c r="H68" s="194">
        <f>IFERROR(F68/E68-1," - ")</f>
        <v>-1.2644634133240018E-2</v>
      </c>
      <c r="I68" s="3"/>
      <c r="J68" s="189" t="s">
        <v>29</v>
      </c>
      <c r="K68" s="190"/>
      <c r="L68" s="191"/>
      <c r="M68" s="192">
        <v>17164.39284</v>
      </c>
      <c r="N68" s="113">
        <f t="shared" ref="N68:N84" si="12">+M68/M$86</f>
        <v>0.63985890639250242</v>
      </c>
      <c r="O68" s="188" t="str">
        <f>IFERROR(M68/L68-1," - ")</f>
        <v xml:space="preserve"> - </v>
      </c>
      <c r="P68" s="141"/>
    </row>
    <row r="69" spans="2:16" x14ac:dyDescent="0.25">
      <c r="B69" s="20"/>
      <c r="C69" s="195" t="s">
        <v>29</v>
      </c>
      <c r="D69" s="196"/>
      <c r="E69" s="197">
        <v>10702.232019999996</v>
      </c>
      <c r="F69" s="198">
        <v>10757.213580000003</v>
      </c>
      <c r="G69" s="199">
        <f t="shared" si="11"/>
        <v>0.18813398942476628</v>
      </c>
      <c r="H69" s="200">
        <f t="shared" ref="H69:H84" si="13">IFERROR(F69/E69-1," - ")</f>
        <v>5.1373918914539018E-3</v>
      </c>
      <c r="I69" s="3"/>
      <c r="J69" s="195" t="s">
        <v>48</v>
      </c>
      <c r="K69" s="196"/>
      <c r="L69" s="197">
        <v>4394.5990000000002</v>
      </c>
      <c r="M69" s="198">
        <v>3524.6998200000003</v>
      </c>
      <c r="N69" s="105">
        <f t="shared" si="12"/>
        <v>0.13139471889336285</v>
      </c>
      <c r="O69" s="103">
        <f t="shared" ref="O69:O84" si="14">IFERROR(M69/L69-1," - ")</f>
        <v>-0.19794733945008403</v>
      </c>
      <c r="P69" s="141"/>
    </row>
    <row r="70" spans="2:16" x14ac:dyDescent="0.25">
      <c r="B70" s="20"/>
      <c r="C70" s="185" t="s">
        <v>50</v>
      </c>
      <c r="D70" s="201"/>
      <c r="E70" s="184">
        <v>7071.7539999999981</v>
      </c>
      <c r="F70" s="202">
        <v>8824.149709999996</v>
      </c>
      <c r="G70" s="186">
        <f t="shared" si="11"/>
        <v>0.15432644112507182</v>
      </c>
      <c r="H70" s="203">
        <f t="shared" si="13"/>
        <v>0.24780213084335201</v>
      </c>
      <c r="I70" s="3"/>
      <c r="J70" s="185" t="s">
        <v>52</v>
      </c>
      <c r="K70" s="201"/>
      <c r="L70" s="184">
        <v>12160.815000000002</v>
      </c>
      <c r="M70" s="202">
        <v>3365.6010000000001</v>
      </c>
      <c r="N70" s="105">
        <f t="shared" si="12"/>
        <v>0.12546378979365708</v>
      </c>
      <c r="O70" s="103">
        <f t="shared" si="14"/>
        <v>-0.72324215112227264</v>
      </c>
      <c r="P70" s="141"/>
    </row>
    <row r="71" spans="2:16" x14ac:dyDescent="0.25">
      <c r="B71" s="20"/>
      <c r="C71" s="90" t="s">
        <v>49</v>
      </c>
      <c r="D71" s="91"/>
      <c r="E71" s="102">
        <v>2311.554000000001</v>
      </c>
      <c r="F71" s="89">
        <v>4346.9185699999989</v>
      </c>
      <c r="G71" s="105">
        <f t="shared" si="11"/>
        <v>7.6023695745817826E-2</v>
      </c>
      <c r="H71" s="103">
        <f t="shared" si="13"/>
        <v>0.8805178550879611</v>
      </c>
      <c r="I71" s="3"/>
      <c r="J71" s="90" t="s">
        <v>64</v>
      </c>
      <c r="K71" s="91"/>
      <c r="L71" s="102"/>
      <c r="M71" s="89">
        <v>1677.6207899999999</v>
      </c>
      <c r="N71" s="105">
        <f t="shared" si="12"/>
        <v>6.2538804258148506E-2</v>
      </c>
      <c r="O71" s="103" t="str">
        <f t="shared" si="14"/>
        <v xml:space="preserve"> - </v>
      </c>
      <c r="P71" s="141"/>
    </row>
    <row r="72" spans="2:16" x14ac:dyDescent="0.25">
      <c r="B72" s="20"/>
      <c r="C72" s="90" t="s">
        <v>51</v>
      </c>
      <c r="D72" s="91"/>
      <c r="E72" s="102">
        <v>3426.8189999999986</v>
      </c>
      <c r="F72" s="89">
        <v>3409.5603599999995</v>
      </c>
      <c r="G72" s="105">
        <f t="shared" si="11"/>
        <v>5.9630143804520613E-2</v>
      </c>
      <c r="H72" s="103">
        <f t="shared" si="13"/>
        <v>-5.0363442014297322E-3</v>
      </c>
      <c r="I72" s="3"/>
      <c r="J72" s="90" t="s">
        <v>104</v>
      </c>
      <c r="K72" s="91"/>
      <c r="L72" s="102"/>
      <c r="M72" s="89">
        <v>899.31009999999992</v>
      </c>
      <c r="N72" s="105">
        <f t="shared" si="12"/>
        <v>3.3524726592876787E-2</v>
      </c>
      <c r="O72" s="103" t="str">
        <f t="shared" si="14"/>
        <v xml:space="preserve"> - </v>
      </c>
      <c r="P72" s="141"/>
    </row>
    <row r="73" spans="2:16" x14ac:dyDescent="0.25">
      <c r="B73" s="20"/>
      <c r="C73" s="90" t="s">
        <v>30</v>
      </c>
      <c r="D73" s="91"/>
      <c r="E73" s="102">
        <v>1571.7249999999997</v>
      </c>
      <c r="F73" s="89">
        <v>2157.6631000000007</v>
      </c>
      <c r="G73" s="105">
        <f t="shared" si="11"/>
        <v>3.7735586805891827E-2</v>
      </c>
      <c r="H73" s="103">
        <f t="shared" si="13"/>
        <v>0.37279937648125538</v>
      </c>
      <c r="I73" s="3"/>
      <c r="J73" s="90" t="s">
        <v>30</v>
      </c>
      <c r="K73" s="91"/>
      <c r="L73" s="102">
        <v>1511.9929999999999</v>
      </c>
      <c r="M73" s="89">
        <v>191.61864</v>
      </c>
      <c r="N73" s="105">
        <f t="shared" si="12"/>
        <v>7.1432117976867864E-3</v>
      </c>
      <c r="O73" s="103">
        <f t="shared" si="14"/>
        <v>-0.87326750851359758</v>
      </c>
      <c r="P73" s="23"/>
    </row>
    <row r="74" spans="2:16" x14ac:dyDescent="0.25">
      <c r="B74" s="20"/>
      <c r="C74" s="90" t="s">
        <v>90</v>
      </c>
      <c r="D74" s="91"/>
      <c r="E74" s="102">
        <v>1812.0580000000007</v>
      </c>
      <c r="F74" s="89">
        <v>1877.1314899999993</v>
      </c>
      <c r="G74" s="105">
        <f t="shared" si="11"/>
        <v>3.2829341284544386E-2</v>
      </c>
      <c r="H74" s="103">
        <f t="shared" si="13"/>
        <v>3.5911372594033208E-2</v>
      </c>
      <c r="I74" s="3"/>
      <c r="J74" s="90" t="s">
        <v>90</v>
      </c>
      <c r="K74" s="91"/>
      <c r="L74" s="102">
        <v>2.8759999999999999</v>
      </c>
      <c r="M74" s="89">
        <v>2.0344899999999999</v>
      </c>
      <c r="N74" s="105">
        <f t="shared" si="12"/>
        <v>7.5842271765814588E-5</v>
      </c>
      <c r="O74" s="103">
        <f t="shared" si="14"/>
        <v>-0.2925973574408901</v>
      </c>
      <c r="P74" s="23"/>
    </row>
    <row r="75" spans="2:16" x14ac:dyDescent="0.25">
      <c r="B75" s="20"/>
      <c r="C75" s="90" t="s">
        <v>53</v>
      </c>
      <c r="D75" s="91"/>
      <c r="E75" s="102">
        <v>411.26300000000003</v>
      </c>
      <c r="F75" s="89">
        <v>1509.529</v>
      </c>
      <c r="G75" s="105">
        <f t="shared" si="11"/>
        <v>2.6400304392057809E-2</v>
      </c>
      <c r="H75" s="103">
        <f t="shared" si="13"/>
        <v>2.6704712069892014</v>
      </c>
      <c r="I75" s="3"/>
      <c r="J75" s="90" t="s">
        <v>53</v>
      </c>
      <c r="K75" s="91"/>
      <c r="L75" s="102">
        <v>2416.212</v>
      </c>
      <c r="M75" s="89"/>
      <c r="N75" s="105">
        <f t="shared" si="12"/>
        <v>0</v>
      </c>
      <c r="O75" s="103">
        <f t="shared" si="14"/>
        <v>-1</v>
      </c>
      <c r="P75" s="23"/>
    </row>
    <row r="76" spans="2:16" x14ac:dyDescent="0.25">
      <c r="B76" s="20"/>
      <c r="C76" s="90" t="s">
        <v>91</v>
      </c>
      <c r="D76" s="91"/>
      <c r="E76" s="102">
        <v>939.94100000000014</v>
      </c>
      <c r="F76" s="89">
        <v>1450.5798200000004</v>
      </c>
      <c r="G76" s="105">
        <f t="shared" si="11"/>
        <v>2.5369336258512714E-2</v>
      </c>
      <c r="H76" s="103">
        <f t="shared" si="13"/>
        <v>0.54326688590028538</v>
      </c>
      <c r="I76" s="3"/>
      <c r="J76" s="90"/>
      <c r="K76" s="91"/>
      <c r="L76" s="102"/>
      <c r="M76" s="89"/>
      <c r="N76" s="105">
        <f t="shared" si="12"/>
        <v>0</v>
      </c>
      <c r="O76" s="103" t="str">
        <f t="shared" si="14"/>
        <v xml:space="preserve"> - </v>
      </c>
      <c r="P76" s="23"/>
    </row>
    <row r="77" spans="2:16" x14ac:dyDescent="0.25">
      <c r="B77" s="20"/>
      <c r="C77" s="90" t="s">
        <v>69</v>
      </c>
      <c r="D77" s="91"/>
      <c r="E77" s="102">
        <v>679.21899999999994</v>
      </c>
      <c r="F77" s="89">
        <v>1298.605</v>
      </c>
      <c r="G77" s="105">
        <f t="shared" si="11"/>
        <v>2.2711433357721668E-2</v>
      </c>
      <c r="H77" s="103">
        <f t="shared" si="13"/>
        <v>0.91190911915008277</v>
      </c>
      <c r="I77" s="3"/>
      <c r="J77" s="90"/>
      <c r="K77" s="91"/>
      <c r="L77" s="102"/>
      <c r="M77" s="89"/>
      <c r="N77" s="105">
        <f t="shared" si="12"/>
        <v>0</v>
      </c>
      <c r="O77" s="103" t="str">
        <f t="shared" si="14"/>
        <v xml:space="preserve"> - </v>
      </c>
      <c r="P77" s="23"/>
    </row>
    <row r="78" spans="2:16" x14ac:dyDescent="0.25">
      <c r="B78" s="20"/>
      <c r="C78" s="90" t="s">
        <v>65</v>
      </c>
      <c r="D78" s="91"/>
      <c r="E78" s="102">
        <v>312.21199999999993</v>
      </c>
      <c r="F78" s="89">
        <v>723.13352999999995</v>
      </c>
      <c r="G78" s="105">
        <f t="shared" si="11"/>
        <v>1.2646954982715316E-2</v>
      </c>
      <c r="H78" s="103">
        <f t="shared" si="13"/>
        <v>1.3161618707801113</v>
      </c>
      <c r="I78" s="3"/>
      <c r="J78" s="90"/>
      <c r="K78" s="91"/>
      <c r="L78" s="102"/>
      <c r="M78" s="89"/>
      <c r="N78" s="105">
        <f t="shared" si="12"/>
        <v>0</v>
      </c>
      <c r="O78" s="103" t="str">
        <f t="shared" si="14"/>
        <v xml:space="preserve"> - </v>
      </c>
      <c r="P78" s="23"/>
    </row>
    <row r="79" spans="2:16" x14ac:dyDescent="0.25">
      <c r="B79" s="20"/>
      <c r="C79" s="90" t="s">
        <v>92</v>
      </c>
      <c r="D79" s="91"/>
      <c r="E79" s="102">
        <v>262.48699999999997</v>
      </c>
      <c r="F79" s="89">
        <v>508.51</v>
      </c>
      <c r="G79" s="105">
        <f t="shared" si="11"/>
        <v>8.8933824963980928E-3</v>
      </c>
      <c r="H79" s="103">
        <f t="shared" si="13"/>
        <v>0.93727689371283174</v>
      </c>
      <c r="I79" s="3"/>
      <c r="J79" s="90"/>
      <c r="K79" s="91"/>
      <c r="L79" s="102"/>
      <c r="M79" s="89"/>
      <c r="N79" s="105">
        <f t="shared" si="12"/>
        <v>0</v>
      </c>
      <c r="O79" s="103" t="str">
        <f t="shared" si="14"/>
        <v xml:space="preserve"> - </v>
      </c>
      <c r="P79" s="23"/>
    </row>
    <row r="80" spans="2:16" x14ac:dyDescent="0.25">
      <c r="B80" s="20"/>
      <c r="C80" s="90" t="s">
        <v>71</v>
      </c>
      <c r="D80" s="91"/>
      <c r="E80" s="102">
        <v>808.84899999999971</v>
      </c>
      <c r="F80" s="89">
        <v>486.95359999999988</v>
      </c>
      <c r="G80" s="105">
        <f t="shared" si="11"/>
        <v>8.5163804503314341E-3</v>
      </c>
      <c r="H80" s="103">
        <f t="shared" si="13"/>
        <v>-0.39796723492271113</v>
      </c>
      <c r="I80" s="3"/>
      <c r="J80" s="90"/>
      <c r="K80" s="91"/>
      <c r="L80" s="102"/>
      <c r="M80" s="89"/>
      <c r="N80" s="105">
        <f t="shared" si="12"/>
        <v>0</v>
      </c>
      <c r="O80" s="103" t="str">
        <f t="shared" si="14"/>
        <v xml:space="preserve"> - </v>
      </c>
      <c r="P80" s="23"/>
    </row>
    <row r="81" spans="2:16" x14ac:dyDescent="0.25">
      <c r="B81" s="20"/>
      <c r="C81" s="90" t="s">
        <v>63</v>
      </c>
      <c r="D81" s="91"/>
      <c r="E81" s="102">
        <v>79.280000000000015</v>
      </c>
      <c r="F81" s="114">
        <v>447.86268999999999</v>
      </c>
      <c r="G81" s="105">
        <f t="shared" si="11"/>
        <v>7.8327155966171069E-3</v>
      </c>
      <c r="H81" s="103">
        <f t="shared" si="13"/>
        <v>4.6491257568113005</v>
      </c>
      <c r="I81" s="3"/>
      <c r="J81" s="90"/>
      <c r="K81" s="91"/>
      <c r="L81" s="102"/>
      <c r="M81" s="114"/>
      <c r="N81" s="105">
        <f t="shared" si="12"/>
        <v>0</v>
      </c>
      <c r="O81" s="103" t="str">
        <f t="shared" si="14"/>
        <v xml:space="preserve"> - </v>
      </c>
      <c r="P81" s="23"/>
    </row>
    <row r="82" spans="2:16" x14ac:dyDescent="0.25">
      <c r="B82" s="20"/>
      <c r="C82" s="90" t="s">
        <v>64</v>
      </c>
      <c r="D82" s="91"/>
      <c r="E82" s="102">
        <v>371.88099999999991</v>
      </c>
      <c r="F82" s="89">
        <v>425.31950000000001</v>
      </c>
      <c r="G82" s="105">
        <f t="shared" si="11"/>
        <v>7.4384554810658374E-3</v>
      </c>
      <c r="H82" s="103">
        <f t="shared" si="13"/>
        <v>0.14369784958091469</v>
      </c>
      <c r="I82" s="3"/>
      <c r="J82" s="90"/>
      <c r="K82" s="91"/>
      <c r="L82" s="102"/>
      <c r="M82" s="89"/>
      <c r="N82" s="105">
        <f t="shared" si="12"/>
        <v>0</v>
      </c>
      <c r="O82" s="103" t="str">
        <f t="shared" si="14"/>
        <v xml:space="preserve"> - </v>
      </c>
      <c r="P82" s="23"/>
    </row>
    <row r="83" spans="2:16" x14ac:dyDescent="0.25">
      <c r="B83" s="20"/>
      <c r="C83" s="90" t="s">
        <v>93</v>
      </c>
      <c r="D83" s="95"/>
      <c r="E83" s="102"/>
      <c r="F83" s="89">
        <v>284.39999999999998</v>
      </c>
      <c r="G83" s="105">
        <f t="shared" si="11"/>
        <v>4.9739001828393104E-3</v>
      </c>
      <c r="H83" s="103" t="str">
        <f t="shared" si="13"/>
        <v xml:space="preserve"> - </v>
      </c>
      <c r="I83" s="3"/>
      <c r="J83" s="90"/>
      <c r="K83" s="95"/>
      <c r="L83" s="102"/>
      <c r="M83" s="89"/>
      <c r="N83" s="105">
        <f t="shared" si="12"/>
        <v>0</v>
      </c>
      <c r="O83" s="103" t="str">
        <f t="shared" si="14"/>
        <v xml:space="preserve"> - </v>
      </c>
      <c r="P83" s="23"/>
    </row>
    <row r="84" spans="2:16" x14ac:dyDescent="0.25">
      <c r="B84" s="20"/>
      <c r="C84" s="90" t="s">
        <v>83</v>
      </c>
      <c r="D84" s="91"/>
      <c r="E84" s="102">
        <v>421.16700000000003</v>
      </c>
      <c r="F84" s="89">
        <v>219.12142</v>
      </c>
      <c r="G84" s="105">
        <f t="shared" si="11"/>
        <v>3.8322365365752787E-3</v>
      </c>
      <c r="H84" s="103">
        <f t="shared" si="13"/>
        <v>-0.47972794639656002</v>
      </c>
      <c r="I84" s="3"/>
      <c r="J84" s="90"/>
      <c r="K84" s="91"/>
      <c r="L84" s="102"/>
      <c r="M84" s="89"/>
      <c r="N84" s="105">
        <f t="shared" si="12"/>
        <v>0</v>
      </c>
      <c r="O84" s="103" t="str">
        <f t="shared" si="14"/>
        <v xml:space="preserve"> - </v>
      </c>
      <c r="P84" s="23"/>
    </row>
    <row r="85" spans="2:16" x14ac:dyDescent="0.25">
      <c r="B85" s="20"/>
      <c r="C85" s="93" t="s">
        <v>33</v>
      </c>
      <c r="D85" s="94"/>
      <c r="E85" s="102">
        <f>+E86-SUM(E68:E84)</f>
        <v>1062.051999999996</v>
      </c>
      <c r="F85" s="102">
        <f>+F86-SUM(F68:F84)</f>
        <v>1443.0932999998404</v>
      </c>
      <c r="G85" s="106">
        <f>+F85/F$86</f>
        <v>2.5238403757817825E-2</v>
      </c>
      <c r="H85" s="104">
        <f t="shared" ref="H85:H86" si="15">IFERROR(F85/E85-1," - ")</f>
        <v>0.35877838373247806</v>
      </c>
      <c r="I85" s="3"/>
      <c r="J85" s="93" t="s">
        <v>33</v>
      </c>
      <c r="K85" s="94"/>
      <c r="L85" s="102">
        <f>+L86-SUM(L68:L84)</f>
        <v>0</v>
      </c>
      <c r="M85" s="102">
        <f>+M86-SUM(M68:M84)</f>
        <v>0</v>
      </c>
      <c r="N85" s="106">
        <f>+M85/M$86</f>
        <v>0</v>
      </c>
      <c r="O85" s="104" t="str">
        <f t="shared" ref="O85:O86" si="16">IFERROR(M85/L85-1," - ")</f>
        <v xml:space="preserve"> - </v>
      </c>
      <c r="P85" s="23"/>
    </row>
    <row r="86" spans="2:16" x14ac:dyDescent="0.25">
      <c r="B86" s="20"/>
      <c r="C86" s="96" t="s">
        <v>3</v>
      </c>
      <c r="D86" s="97"/>
      <c r="E86" s="88">
        <f>+E57</f>
        <v>49471.041270000002</v>
      </c>
      <c r="F86" s="88">
        <f>+F57</f>
        <v>57178.469520000013</v>
      </c>
      <c r="G86" s="74">
        <f>+F86/F$86</f>
        <v>1</v>
      </c>
      <c r="H86" s="98">
        <f t="shared" si="15"/>
        <v>0.15579676619165705</v>
      </c>
      <c r="I86" s="8"/>
      <c r="J86" s="96" t="s">
        <v>14</v>
      </c>
      <c r="K86" s="97"/>
      <c r="L86" s="88">
        <f>+L57</f>
        <v>20486.49500000001</v>
      </c>
      <c r="M86" s="88">
        <f>+M57</f>
        <v>26825.277679999996</v>
      </c>
      <c r="N86" s="74">
        <f>+M86/M$86</f>
        <v>1</v>
      </c>
      <c r="O86" s="98">
        <f t="shared" si="16"/>
        <v>0.30941274629945159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33:O33"/>
    <mergeCell ref="B1:P1"/>
    <mergeCell ref="C7:O8"/>
    <mergeCell ref="F9:L9"/>
    <mergeCell ref="F10:L10"/>
    <mergeCell ref="F11:G11"/>
    <mergeCell ref="C67:D67"/>
    <mergeCell ref="J67:K67"/>
    <mergeCell ref="C34:H34"/>
    <mergeCell ref="J34:O34"/>
    <mergeCell ref="C35:H35"/>
    <mergeCell ref="J35:O35"/>
    <mergeCell ref="C36:D36"/>
    <mergeCell ref="J36:K36"/>
    <mergeCell ref="C64:O64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19262192-B038-4F03-9C7F-11341074FAE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4" id="{AD297835-33DE-4C09-AAAE-DC5912CAB35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H57</xm:sqref>
        </x14:conditionalFormatting>
        <x14:conditionalFormatting xmlns:xm="http://schemas.microsoft.com/office/excel/2006/main">
          <x14:cfRule type="iconSet" priority="3" id="{643E6411-40EE-4050-913A-8B92BC535E9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O57</xm:sqref>
        </x14:conditionalFormatting>
        <x14:conditionalFormatting xmlns:xm="http://schemas.microsoft.com/office/excel/2006/main">
          <x14:cfRule type="iconSet" priority="2" id="{27F949B6-A379-4213-94FE-98696FC590E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H37:H56</xm:sqref>
        </x14:conditionalFormatting>
        <x14:conditionalFormatting xmlns:xm="http://schemas.microsoft.com/office/excel/2006/main">
          <x14:cfRule type="iconSet" priority="1" id="{D67D7482-C9F9-4B7B-9AFA-1D230500555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2017-10-09T14:46:38Z</dcterms:modified>
</cp:coreProperties>
</file>